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codeName="ЭтаКнига"/>
  <bookViews>
    <workbookView xWindow="0" yWindow="0" windowWidth="15600" windowHeight="7635" activeTab="1"/>
  </bookViews>
  <sheets>
    <sheet name="доходы" sheetId="2" r:id="rId1"/>
    <sheet name="расходы" sheetId="1" r:id="rId2"/>
  </sheets>
  <externalReferences>
    <externalReference r:id="rId3"/>
  </externalReferences>
  <definedNames>
    <definedName name="_Hlk105920340_2">#REF!</definedName>
    <definedName name="_Hlk113273915_2">#REF!</definedName>
    <definedName name="OLE_LINK15_2">#REF!</definedName>
    <definedName name="OLE_LINK17_2">#REF!</definedName>
    <definedName name="OLE_LINK7_2">#REF!</definedName>
    <definedName name="_xlnm.Print_Titles" localSheetId="1">расходы!$3:$3</definedName>
    <definedName name="_xlnm.Print_Area" localSheetId="0">доходы!$A$1:$J$74</definedName>
    <definedName name="_xlnm.Print_Area" localSheetId="1">расходы!$A$1:$D$71</definedName>
  </definedNames>
  <calcPr calcId="124519"/>
</workbook>
</file>

<file path=xl/calcChain.xml><?xml version="1.0" encoding="utf-8"?>
<calcChain xmlns="http://schemas.openxmlformats.org/spreadsheetml/2006/main">
  <c r="G74" i="2"/>
  <c r="I74" s="1"/>
  <c r="G73"/>
  <c r="I73" s="1"/>
  <c r="G72"/>
  <c r="I72" s="1"/>
  <c r="G71"/>
  <c r="I71" s="1"/>
  <c r="J70"/>
  <c r="F70"/>
  <c r="I70" s="1"/>
  <c r="D70"/>
  <c r="J69"/>
  <c r="I69"/>
  <c r="D69"/>
  <c r="J68"/>
  <c r="I68"/>
  <c r="D68"/>
  <c r="J67"/>
  <c r="F67"/>
  <c r="I67" s="1"/>
  <c r="D67"/>
  <c r="J66"/>
  <c r="F66"/>
  <c r="I66" s="1"/>
  <c r="J65"/>
  <c r="I65"/>
  <c r="J64"/>
  <c r="I64"/>
  <c r="F64"/>
  <c r="J63"/>
  <c r="H63"/>
  <c r="F63"/>
  <c r="I63" s="1"/>
  <c r="E63"/>
  <c r="D63"/>
  <c r="C63"/>
  <c r="J62"/>
  <c r="F62"/>
  <c r="I62" s="1"/>
  <c r="D62"/>
  <c r="G61"/>
  <c r="I61" s="1"/>
  <c r="F61"/>
  <c r="B61"/>
  <c r="J60"/>
  <c r="I60"/>
  <c r="J59"/>
  <c r="F59"/>
  <c r="I59" s="1"/>
  <c r="D59"/>
  <c r="J58"/>
  <c r="F58"/>
  <c r="I58" s="1"/>
  <c r="D58"/>
  <c r="J57"/>
  <c r="F57"/>
  <c r="I57" s="1"/>
  <c r="D57"/>
  <c r="J56"/>
  <c r="F56"/>
  <c r="I56" s="1"/>
  <c r="J55"/>
  <c r="I55"/>
  <c r="D55"/>
  <c r="J54"/>
  <c r="I54"/>
  <c r="D54"/>
  <c r="J53"/>
  <c r="F53"/>
  <c r="I53" s="1"/>
  <c r="D53"/>
  <c r="G52"/>
  <c r="I52" s="1"/>
  <c r="F52"/>
  <c r="J51"/>
  <c r="I51"/>
  <c r="D51"/>
  <c r="J50"/>
  <c r="I50"/>
  <c r="D50"/>
  <c r="J49"/>
  <c r="F49"/>
  <c r="I49" s="1"/>
  <c r="D49"/>
  <c r="D44" s="1"/>
  <c r="J48"/>
  <c r="F48"/>
  <c r="I48" s="1"/>
  <c r="J47"/>
  <c r="I47"/>
  <c r="F47"/>
  <c r="D47"/>
  <c r="J46"/>
  <c r="I46"/>
  <c r="D46"/>
  <c r="J45"/>
  <c r="F45"/>
  <c r="F44" s="1"/>
  <c r="D45"/>
  <c r="H44"/>
  <c r="H42" s="1"/>
  <c r="G44"/>
  <c r="E44"/>
  <c r="E42" s="1"/>
  <c r="C44"/>
  <c r="B44"/>
  <c r="J44" s="1"/>
  <c r="J43"/>
  <c r="I43"/>
  <c r="F43"/>
  <c r="D43"/>
  <c r="J41"/>
  <c r="G41"/>
  <c r="I41" s="1"/>
  <c r="G40"/>
  <c r="I40" s="1"/>
  <c r="J39"/>
  <c r="I39"/>
  <c r="D39"/>
  <c r="J38"/>
  <c r="I38"/>
  <c r="G38"/>
  <c r="D38"/>
  <c r="J37"/>
  <c r="I37"/>
  <c r="G37"/>
  <c r="D37"/>
  <c r="J36"/>
  <c r="I36"/>
  <c r="G36"/>
  <c r="D36"/>
  <c r="J35"/>
  <c r="I35"/>
  <c r="G35"/>
  <c r="D35"/>
  <c r="J34"/>
  <c r="I34"/>
  <c r="G34"/>
  <c r="D34"/>
  <c r="J33"/>
  <c r="I33"/>
  <c r="H33"/>
  <c r="J32"/>
  <c r="I32"/>
  <c r="J31"/>
  <c r="F31"/>
  <c r="I31" s="1"/>
  <c r="J30"/>
  <c r="I30"/>
  <c r="F30"/>
  <c r="J29"/>
  <c r="I29"/>
  <c r="F29"/>
  <c r="J28"/>
  <c r="F28"/>
  <c r="I28" s="1"/>
  <c r="D28"/>
  <c r="J27"/>
  <c r="I27"/>
  <c r="D27"/>
  <c r="J26"/>
  <c r="I26"/>
  <c r="J25"/>
  <c r="F25"/>
  <c r="I25" s="1"/>
  <c r="D25"/>
  <c r="D24" s="1"/>
  <c r="J24"/>
  <c r="H24"/>
  <c r="F24"/>
  <c r="I24" s="1"/>
  <c r="E24"/>
  <c r="C24"/>
  <c r="J23"/>
  <c r="F23"/>
  <c r="I23" s="1"/>
  <c r="D23"/>
  <c r="J22"/>
  <c r="F22"/>
  <c r="I22" s="1"/>
  <c r="D22"/>
  <c r="D21" s="1"/>
  <c r="J21"/>
  <c r="H21"/>
  <c r="H15" s="1"/>
  <c r="H6" s="1"/>
  <c r="F21"/>
  <c r="I21" s="1"/>
  <c r="E21"/>
  <c r="C21"/>
  <c r="C15" s="1"/>
  <c r="J20"/>
  <c r="G20"/>
  <c r="I20" s="1"/>
  <c r="G19"/>
  <c r="I19" s="1"/>
  <c r="J18"/>
  <c r="F18"/>
  <c r="I18" s="1"/>
  <c r="E18"/>
  <c r="E15" s="1"/>
  <c r="G17"/>
  <c r="I17" s="1"/>
  <c r="J16"/>
  <c r="F16"/>
  <c r="I16" s="1"/>
  <c r="D16"/>
  <c r="G15"/>
  <c r="B15"/>
  <c r="J14"/>
  <c r="I14"/>
  <c r="F14"/>
  <c r="D14"/>
  <c r="J13"/>
  <c r="I13"/>
  <c r="F13"/>
  <c r="D13"/>
  <c r="I12"/>
  <c r="D12"/>
  <c r="D10" s="1"/>
  <c r="J11"/>
  <c r="F11"/>
  <c r="I11" s="1"/>
  <c r="H10"/>
  <c r="G10"/>
  <c r="F10"/>
  <c r="E10"/>
  <c r="C10"/>
  <c r="B10"/>
  <c r="J10" s="1"/>
  <c r="J9"/>
  <c r="F9"/>
  <c r="I9" s="1"/>
  <c r="D9"/>
  <c r="J8"/>
  <c r="F8"/>
  <c r="I8" s="1"/>
  <c r="D8"/>
  <c r="D7" s="1"/>
  <c r="G7"/>
  <c r="I7" s="1"/>
  <c r="F7"/>
  <c r="E7"/>
  <c r="C7"/>
  <c r="B7"/>
  <c r="H5"/>
  <c r="D10" i="1"/>
  <c r="D50"/>
  <c r="J7" i="2" l="1"/>
  <c r="G6"/>
  <c r="J6" s="1"/>
  <c r="D19"/>
  <c r="D40"/>
  <c r="D71"/>
  <c r="D72"/>
  <c r="D73"/>
  <c r="D74"/>
  <c r="E6"/>
  <c r="I10"/>
  <c r="D20"/>
  <c r="D41"/>
  <c r="D61"/>
  <c r="J71"/>
  <c r="J72"/>
  <c r="J73"/>
  <c r="J19"/>
  <c r="C6"/>
  <c r="C5" s="1"/>
  <c r="J40"/>
  <c r="B42"/>
  <c r="I45"/>
  <c r="J61"/>
  <c r="C42"/>
  <c r="E5"/>
  <c r="I44"/>
  <c r="F42"/>
  <c r="B6"/>
  <c r="D17"/>
  <c r="D18"/>
  <c r="D15" s="1"/>
  <c r="D6" s="1"/>
  <c r="F15"/>
  <c r="F6" s="1"/>
  <c r="J15"/>
  <c r="J17"/>
  <c r="D52"/>
  <c r="D42" s="1"/>
  <c r="J52"/>
  <c r="G42"/>
  <c r="C66" i="1"/>
  <c r="I15" i="2" l="1"/>
  <c r="F5"/>
  <c r="D5"/>
  <c r="I42"/>
  <c r="J42"/>
  <c r="B5"/>
  <c r="I6"/>
  <c r="G5"/>
  <c r="I5" l="1"/>
  <c r="J5"/>
  <c r="C61" i="1"/>
  <c r="C5" l="1"/>
  <c r="C4" s="1"/>
  <c r="D9" l="1"/>
  <c r="D12"/>
  <c r="B5"/>
  <c r="B4" s="1"/>
  <c r="D4" s="1"/>
  <c r="B66"/>
  <c r="B61"/>
  <c r="C58"/>
  <c r="C57" s="1"/>
  <c r="B58"/>
  <c r="B57" s="1"/>
  <c r="C53"/>
  <c r="B53"/>
  <c r="D52"/>
  <c r="D51"/>
  <c r="C49"/>
  <c r="B49"/>
  <c r="D48"/>
  <c r="D47"/>
  <c r="D46"/>
  <c r="D45"/>
  <c r="C44"/>
  <c r="B44"/>
  <c r="D43"/>
  <c r="D42"/>
  <c r="C40"/>
  <c r="B40"/>
  <c r="D39"/>
  <c r="D38"/>
  <c r="C37"/>
  <c r="B37"/>
  <c r="D36"/>
  <c r="D35"/>
  <c r="C34"/>
  <c r="B34"/>
  <c r="D33"/>
  <c r="D32"/>
  <c r="D31"/>
  <c r="D30"/>
  <c r="C29"/>
  <c r="B29"/>
  <c r="D28"/>
  <c r="D27"/>
  <c r="C26"/>
  <c r="B26"/>
  <c r="D25"/>
  <c r="C23"/>
  <c r="B23"/>
  <c r="D22"/>
  <c r="D21"/>
  <c r="D20"/>
  <c r="H19"/>
  <c r="I19" s="1"/>
  <c r="C18"/>
  <c r="B18"/>
  <c r="D17"/>
  <c r="D14"/>
  <c r="C13"/>
  <c r="E8"/>
  <c r="D8"/>
  <c r="D7"/>
  <c r="D6"/>
  <c r="L57" l="1"/>
  <c r="E57"/>
  <c r="B13"/>
  <c r="D13" s="1"/>
  <c r="D40"/>
  <c r="D34"/>
  <c r="F8"/>
  <c r="D44"/>
  <c r="D23"/>
  <c r="D49"/>
  <c r="D18"/>
  <c r="D53"/>
  <c r="D26"/>
  <c r="D37"/>
  <c r="D29"/>
  <c r="D5"/>
  <c r="C55"/>
  <c r="F57" l="1"/>
  <c r="M57"/>
</calcChain>
</file>

<file path=xl/sharedStrings.xml><?xml version="1.0" encoding="utf-8"?>
<sst xmlns="http://schemas.openxmlformats.org/spreadsheetml/2006/main" count="156" uniqueCount="140">
  <si>
    <t>Наименование</t>
  </si>
  <si>
    <t xml:space="preserve">% исполнения </t>
  </si>
  <si>
    <t>Доходы (налоговые и неналоговые)</t>
  </si>
  <si>
    <t>Субвенции</t>
  </si>
  <si>
    <t>Субсидии</t>
  </si>
  <si>
    <t xml:space="preserve">Всего доходов </t>
  </si>
  <si>
    <t>РАСХОДЫ</t>
  </si>
  <si>
    <t>ОБЩЕГОСУДАРСТВЕННЫЕ 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</si>
  <si>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</si>
  <si>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</si>
  <si>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</si>
  <si>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</si>
  <si>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субсидии из ФСР</t>
  </si>
  <si>
    <t>ОХРАНА ОКРУЖАЮЩЕЙ СРЕДЫ</t>
  </si>
  <si>
    <t>ОБРАЗОВАНИЕ</t>
  </si>
  <si>
    <t>за счет средств бюджета города</t>
  </si>
  <si>
    <t>СОЦИАЛЬНАЯ ПОЛИТИКА</t>
  </si>
  <si>
    <t>ВСЕГО РАСХОДОВ:</t>
  </si>
  <si>
    <t>Дефицит / профицит</t>
  </si>
  <si>
    <t>Источники финансирования дефицита бюджета</t>
  </si>
  <si>
    <t>Иные межбюджетные трансферты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</si>
  <si>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</si>
  <si>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КУЛЬТУРА И КИНЕМАТОГРАФИЯ </t>
  </si>
  <si>
    <t xml:space="preserve">ЗДРАВООХРАНЕНИЕ </t>
  </si>
  <si>
    <t>ФИЗИЧЕСКАЯ КУЛЬТУРА И СПОРТ</t>
  </si>
  <si>
    <t>Расходы на строительство объекта-крытый каток с искусственным льдом (бюджет города)</t>
  </si>
  <si>
    <t>Расходы на строительство объекта-ФОК (бюджет города)</t>
  </si>
  <si>
    <t>СРЕДСТВА МАССОВОЙ ИНФОРМАЦИИ</t>
  </si>
  <si>
    <t>ОБСЛУЖИВАНИЕ ГОСУДАРСТВЕННОГО И МУНИЦИПАЛЬНОГО ДОЛГА</t>
  </si>
  <si>
    <t>Средства от продажи акций и иных форм участия в капитале, находяшихся в собственности городских округов</t>
  </si>
  <si>
    <t>Бюджетный кредит</t>
  </si>
  <si>
    <t>за счет средств безвозмездных поступлений</t>
  </si>
  <si>
    <t>за счет средств бюджета города, в т.ч.</t>
  </si>
  <si>
    <t>резервный фонд</t>
  </si>
  <si>
    <t xml:space="preserve">                Бюджетные кредиты от других бюджетов в т.ч.</t>
  </si>
  <si>
    <t xml:space="preserve"> получение кредитов от других бюджетов </t>
  </si>
  <si>
    <t>погашение бюджетами городских округов кредитов от других бюджетов</t>
  </si>
  <si>
    <t>Кредиты кредитных организаций в т.ч.</t>
  </si>
  <si>
    <t xml:space="preserve"> получение кредитов от кредитных организаций</t>
  </si>
  <si>
    <t>погашение бюджетами городских округов кредитов от кредитных организаций</t>
  </si>
  <si>
    <t>тыс. рублей</t>
  </si>
  <si>
    <t>Р 0111</t>
  </si>
  <si>
    <t>Фин помощь - Люда</t>
  </si>
  <si>
    <t>в плане не формула, т.к. доходы- по РГД, плюс фин. Помощь по увед., не вкл. в РГД</t>
  </si>
  <si>
    <t>кассу не ставим, т.к. только привлечение</t>
  </si>
  <si>
    <t>регулируем остатками, чтобы итог по "источникам фин. Дефицита бюдж. Сошелся</t>
  </si>
  <si>
    <t xml:space="preserve">остаток Резерв. Фонд м/б </t>
  </si>
  <si>
    <t>расходы на благоустройство
(озеленение, освещение, прочие)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</si>
  <si>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</si>
  <si>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Безвозмездные поступления</t>
  </si>
  <si>
    <t xml:space="preserve">Изменение остатков </t>
  </si>
  <si>
    <t>Дотации</t>
  </si>
  <si>
    <t>План на 
2023 год</t>
  </si>
  <si>
    <t>Прочие безвозмездные поступления в бюджеты городских округов</t>
  </si>
  <si>
    <t>Иные источники внутреннего финансирования дефицитов бюджетов (операции по управлению остатками средств на единых счетах бюджетов)</t>
  </si>
  <si>
    <t>Перечисления из бюджетов городских округов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</si>
  <si>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Заместитель главы Администрации города Таганрога - 
начальник Финансового управления г. Таганрога</t>
  </si>
  <si>
    <t>Н.Н. Протасова</t>
  </si>
  <si>
    <t xml:space="preserve">                ИСПОЛНЕНИЕ БЮДЖЕТА  ГОРОДА ТАГАНРОГА НА 1 ДЕКАБРЯ 2023</t>
  </si>
  <si>
    <t>Исполнено на 01.12.2023</t>
  </si>
  <si>
    <t xml:space="preserve"> Исполнение бюджета г. Таганрога по налоговым и неналоговым доходам на 01.12.2023 </t>
  </si>
  <si>
    <t>тыс.рублей</t>
  </si>
  <si>
    <t>Наименование доходов</t>
  </si>
  <si>
    <t>план 1 квартала</t>
  </si>
  <si>
    <t xml:space="preserve">Исполнено на 31.01.14г. </t>
  </si>
  <si>
    <t>План на 01.12.2023</t>
  </si>
  <si>
    <t xml:space="preserve">Исполнено </t>
  </si>
  <si>
    <t>в том числе за 13.01.06г.</t>
  </si>
  <si>
    <t>Отклонение от плана на 01.12.2023</t>
  </si>
  <si>
    <t xml:space="preserve">% 
исполнения </t>
  </si>
  <si>
    <t>ИТОГО СОБСТВЕННЫЕ ДОХОДЫ</t>
  </si>
  <si>
    <t>Налоговые доходы</t>
  </si>
  <si>
    <t>Налоги на прибыль, доходы</t>
  </si>
  <si>
    <t>Налог на доходы физических лиц</t>
  </si>
  <si>
    <t>Акцизы по подакцизным товарам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</si>
  <si>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</si>
  <si>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</si>
  <si>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</si>
  <si>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</si>
  <si>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</si>
  <si>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</si>
  <si>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лиц, зачисляемый в  бюджеты городских округов</t>
  </si>
  <si>
    <t>Налог на имущество организаций</t>
  </si>
  <si>
    <t>Транспортный налог</t>
  </si>
  <si>
    <t>Транспортный налог с организаций</t>
  </si>
  <si>
    <t>Транспортный налог с физ.лиц</t>
  </si>
  <si>
    <t xml:space="preserve"> Земельный налог </t>
  </si>
  <si>
    <t>Земельный налог с организаций</t>
  </si>
  <si>
    <t>Земельный налог с физических лиц</t>
  </si>
  <si>
    <t>Государственная пошлина</t>
  </si>
  <si>
    <t xml:space="preserve">Государственная пошлина по делам, рассматриваемым в судах общей юрисдикции, мировыми судьями </t>
  </si>
  <si>
    <t>Государственная пошлина за государственную регистрацию юр. лиц, физ. лиц в качестве ИП</t>
  </si>
  <si>
    <t xml:space="preserve"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</t>
  </si>
  <si>
    <t>Государственная пошлина за государственную регистрацию прав, ограничений (обременений) прав на недвижимое имущество и сделок с ним</t>
  </si>
  <si>
    <t xml:space="preserve">Государственная пошлина за государственную регистрацию транспортных средств и иные юридически значимые действия </t>
  </si>
  <si>
    <t>Государственная пошлина за выдачу и обмен паспорта гражданина Российской Федерации</t>
  </si>
  <si>
    <t>Государственная пошлина за выдачу разрешения на установку рекламных конструкций</t>
  </si>
  <si>
    <t>Государственная пошлина за выдачу специального разрешения на движение по автомобильным дорогам транспортных средств</t>
  </si>
  <si>
    <t>Задолженность и перерасчеты по отмененным налогам, сборам</t>
  </si>
  <si>
    <t>Налог на прибыль организаций</t>
  </si>
  <si>
    <t>Платежи за проведение поисковых и разведочных работ</t>
  </si>
  <si>
    <t>Земельный налог (по обязательствам возникшим до 01.01.06г.)</t>
  </si>
  <si>
    <t xml:space="preserve">Сборы за выдачу органами местного самоуправления городских округов лицензий на розничную продажу алкогольной продукции </t>
  </si>
  <si>
    <t>Налог на рекламу</t>
  </si>
  <si>
    <t>Целевые сборы с граждан и предприятий, учреждений, организаций на содержание милиции..</t>
  </si>
  <si>
    <t>Лицензионные сборы</t>
  </si>
  <si>
    <t>Прочие местные налоги и сборы</t>
  </si>
  <si>
    <t>Неналоговые доходы</t>
  </si>
  <si>
    <t xml:space="preserve">  Дивиденды по акциям и доходы от прочих форм участия в капитале, находящихся в собственности городских округов</t>
  </si>
  <si>
    <t>Доходы от сдачи в аренду имущества, находящегося в государственной и муниципальной собственности</t>
  </si>
  <si>
    <t xml:space="preserve"> Доходы, получаемые в виде арендной платы за земельные участки государственная собственность на которые не разграничена, и которые расположены в границах гор. округов...</t>
  </si>
  <si>
    <t xml:space="preserve"> Доходы получаемые в виде арендной платы за земельные участки государственная собственность на которые не разграничена, и которые расположены в границах гор. округов, а также средства от продажи права на заключение договоров аренды указанных зем. участков</t>
  </si>
  <si>
    <t xml:space="preserve"> Доходы, получаемые в виде арендной платы , а также средства от продажи права на заключение договоров аренды за земли, находящиеся в собственности городских округов</t>
  </si>
  <si>
    <t xml:space="preserve">Доходы от сдачи в аренду имущества, находящегося в оперативном управлении органов управления городских округов и созданных ими учреждений </t>
  </si>
  <si>
    <t>Доходы от сдачи в аренду имущества, составляющего казну городских округов (за исключением земельных участков)</t>
  </si>
  <si>
    <t>Плата по соглашениям об установлении сервитута</t>
  </si>
  <si>
    <t>Доходы от перечисления части прибыли, остающейся после уплаты налогов и иных обязательных платежей муниципальных унитарных предприятий</t>
  </si>
  <si>
    <t>Прочие поступления от использования имущества</t>
  </si>
  <si>
    <t>Плата за негативное воздействие на окружающую среду</t>
  </si>
  <si>
    <t>Сборы за выдачу органами местного самоуправления лицензий на розничную продажу алкогольной продукции…</t>
  </si>
  <si>
    <t xml:space="preserve">Прочие доходы от оказания платных услуг (работ) получателями средств бюджетов городских округов </t>
  </si>
  <si>
    <t xml:space="preserve">Доходы от оказания платных услуг </t>
  </si>
  <si>
    <t>Доходы, поступающие в порядке возмещения расходов, понесенных в связи с зксплуатацией имущества городских округов</t>
  </si>
  <si>
    <t>Прочие доходы от компенсации затрат бюджетов городских округов</t>
  </si>
  <si>
    <t>Доходы от продажи квартир, находящихся в собственности городских округов</t>
  </si>
  <si>
    <t>Доходы от реализации иного имущества, находящегося в  собственности городских округов (в части реализации основных средств по указанному имуществу)</t>
  </si>
  <si>
    <t>Доходы от реализации  имущества, (в части реализации материальных запасов по указанному имуществу)</t>
  </si>
  <si>
    <t>Плата за увеличение площади земельных участков</t>
  </si>
  <si>
    <t>Доходы от продажи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</si>
  <si>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</si>
  <si>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находящихся в собственности  городских округов</t>
  </si>
  <si>
    <t>Доходы от приватизации имущества</t>
  </si>
  <si>
    <t>Штрафы, санкции,  возмещение ущерба</t>
  </si>
  <si>
    <t>Денежные взыскания (штрафы) за нарушение правил перевозки крупногабаритных грузов</t>
  </si>
  <si>
    <t>Поступления сумм в возмещение вреда, причиненного автомобильным дорогам</t>
  </si>
  <si>
    <t>Инициативные платежи</t>
  </si>
  <si>
    <t xml:space="preserve">Прочие неналоговые доходы </t>
  </si>
  <si>
    <t xml:space="preserve"> платежи на инфраструктуру города</t>
  </si>
  <si>
    <t>Суммы по искам о возмещении вреда, причиненного окружающей среде</t>
  </si>
  <si>
    <t>Прочие неналоговые поступления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</si>
</sst>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52">
    <font>
      <sz val="10"/>
      <name val="Arial Cyr"/>
      <family val="2"/>
      <charset val="204"/>
    </font>
    <font>
      <b/>
      <sz val="14"/>
      <name val="Times New Roman"/>
      <family val="1"/>
      <charset val="204"/>
    </font>
    <font>
      <sz val="14"/>
      <name val="Arial Cyr"/>
      <family val="2"/>
      <charset val="204"/>
    </font>
    <font>
      <b/>
      <sz val="12"/>
      <name val="Arial Cyr"/>
      <family val="2"/>
      <charset val="204"/>
    </font>
    <font>
      <sz val="11"/>
      <name val="Arial Cyr"/>
      <family val="2"/>
      <charset val="204"/>
    </font>
    <font>
      <sz val="12"/>
      <name val="Arial Cyr"/>
      <family val="2"/>
      <charset val="204"/>
    </font>
    <font>
      <b/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sz val="11"/>
      <name val="Calibri"/>
      <family val="2"/>
      <scheme val="minor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60"/>
      <name val="Times New Roman"/>
      <family val="1"/>
      <charset val="204"/>
    </font>
    <font>
      <sz val="36"/>
      <name val="Arial Cyr"/>
      <family val="2"/>
      <charset val="204"/>
    </font>
    <font>
      <sz val="14"/>
      <color rgb="FFFF0000"/>
      <name val="Arial Cyr"/>
      <family val="2"/>
      <charset val="204"/>
    </font>
    <font>
      <b/>
      <i/>
      <sz val="32"/>
      <name val="Constantia"/>
      <family val="1"/>
      <charset val="204"/>
    </font>
    <font>
      <b/>
      <i/>
      <sz val="35"/>
      <name val="Constantia"/>
      <family val="1"/>
      <charset val="204"/>
    </font>
    <font>
      <b/>
      <sz val="48"/>
      <name val="Palatino Linotype"/>
      <family val="1"/>
      <charset val="204"/>
    </font>
    <font>
      <b/>
      <sz val="42"/>
      <name val="Palatino Linotype"/>
      <family val="1"/>
      <charset val="204"/>
    </font>
    <font>
      <b/>
      <sz val="36"/>
      <name val="Palatino Linotype"/>
      <family val="1"/>
      <charset val="204"/>
    </font>
    <font>
      <b/>
      <sz val="18"/>
      <name val="Palatino Linotype"/>
      <family val="1"/>
      <charset val="204"/>
    </font>
    <font>
      <sz val="18"/>
      <name val="Arial Cyr"/>
      <family val="2"/>
      <charset val="204"/>
    </font>
    <font>
      <sz val="30"/>
      <name val="Times New Roman"/>
      <family val="1"/>
    </font>
    <font>
      <sz val="30"/>
      <name val="Arial Cyr"/>
      <family val="2"/>
      <charset val="204"/>
    </font>
    <font>
      <b/>
      <sz val="48"/>
      <name val="Times New Roman"/>
      <family val="1"/>
    </font>
    <font>
      <b/>
      <sz val="36"/>
      <name val="Times New Roman"/>
      <family val="1"/>
    </font>
    <font>
      <b/>
      <sz val="20"/>
      <name val="Times New Roman"/>
      <family val="1"/>
    </font>
    <font>
      <sz val="20"/>
      <name val="Arial Cyr"/>
      <family val="2"/>
      <charset val="204"/>
    </font>
    <font>
      <sz val="48"/>
      <name val="Times New Roman"/>
      <family val="1"/>
    </font>
    <font>
      <sz val="48"/>
      <name val="Times New Roman"/>
      <family val="1"/>
      <charset val="204"/>
    </font>
    <font>
      <sz val="36"/>
      <name val="Times New Roman"/>
      <family val="1"/>
    </font>
    <font>
      <sz val="20"/>
      <name val="Times New Roman"/>
      <family val="1"/>
    </font>
    <font>
      <b/>
      <sz val="48"/>
      <name val="Times New Roman"/>
      <family val="1"/>
      <charset val="204"/>
    </font>
    <font>
      <b/>
      <sz val="36"/>
      <name val="Times New Roman"/>
      <family val="1"/>
      <charset val="204"/>
    </font>
    <font>
      <i/>
      <sz val="48"/>
      <name val="Times New Roman"/>
      <family val="1"/>
    </font>
    <font>
      <b/>
      <i/>
      <sz val="48"/>
      <name val="Times New Roman"/>
      <family val="1"/>
    </font>
    <font>
      <i/>
      <sz val="36"/>
      <name val="Times New Roman"/>
      <family val="1"/>
    </font>
    <font>
      <sz val="20"/>
      <name val="Times New Roman"/>
      <family val="1"/>
      <charset val="204"/>
    </font>
    <font>
      <i/>
      <sz val="20"/>
      <name val="Times New Roman"/>
      <family val="1"/>
    </font>
    <font>
      <i/>
      <sz val="48"/>
      <name val="Times New Roman"/>
      <family val="1"/>
      <charset val="204"/>
    </font>
    <font>
      <b/>
      <i/>
      <sz val="48"/>
      <name val="Times New Roman"/>
      <family val="1"/>
      <charset val="204"/>
    </font>
    <font>
      <i/>
      <sz val="20"/>
      <name val="Times New Roman"/>
      <family val="1"/>
      <charset val="204"/>
    </font>
    <font>
      <i/>
      <sz val="36"/>
      <name val="Times New Roman"/>
      <family val="1"/>
      <charset val="204"/>
    </font>
    <font>
      <i/>
      <sz val="20"/>
      <name val="Arial Cyr"/>
      <family val="2"/>
      <charset val="204"/>
    </font>
    <font>
      <sz val="32"/>
      <name val="Arial Cyr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27"/>
      </patternFill>
    </fill>
    <fill>
      <patternFill patternType="solid">
        <fgColor rgb="FFFFFF00"/>
        <bgColor indexed="27"/>
      </patternFill>
    </fill>
    <fill>
      <patternFill patternType="solid">
        <fgColor rgb="FFDFF9E2"/>
        <bgColor indexed="27"/>
      </patternFill>
    </fill>
    <fill>
      <patternFill patternType="solid">
        <fgColor rgb="FF92D050"/>
        <bgColor indexed="27"/>
      </patternFill>
    </fill>
    <fill>
      <patternFill patternType="solid">
        <fgColor theme="0"/>
        <bgColor indexed="27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3">
    <xf numFmtId="0" fontId="0" fillId="0" borderId="0"/>
    <xf numFmtId="0" fontId="7" fillId="0" borderId="0"/>
    <xf numFmtId="0" fontId="12" fillId="0" borderId="0"/>
  </cellStyleXfs>
  <cellXfs count="168">
    <xf numFmtId="0" fontId="0" fillId="0" borderId="0" xfId="0"/>
    <xf numFmtId="0" fontId="2" fillId="0" borderId="0" xfId="0" applyFont="1"/>
    <xf numFmtId="165" fontId="5" fillId="0" borderId="0" xfId="0" applyNumberFormat="1" applyFont="1" applyFill="1" applyBorder="1" applyAlignment="1">
      <alignment horizontal="center" vertical="center"/>
    </xf>
    <xf numFmtId="165" fontId="5" fillId="0" borderId="0" xfId="0" applyNumberFormat="1" applyFont="1" applyBorder="1" applyAlignment="1">
      <alignment horizontal="center" vertical="center"/>
    </xf>
    <xf numFmtId="0" fontId="0" fillId="0" borderId="0" xfId="0" applyFont="1"/>
    <xf numFmtId="49" fontId="4" fillId="0" borderId="0" xfId="0" applyNumberFormat="1" applyFont="1" applyAlignment="1">
      <alignment horizontal="center" vertical="center" wrapText="1"/>
    </xf>
    <xf numFmtId="164" fontId="4" fillId="0" borderId="0" xfId="0" applyNumberFormat="1" applyFont="1" applyAlignment="1">
      <alignment horizontal="center"/>
    </xf>
    <xf numFmtId="164" fontId="4" fillId="0" borderId="0" xfId="0" applyNumberFormat="1" applyFont="1"/>
    <xf numFmtId="164" fontId="5" fillId="0" borderId="0" xfId="0" applyNumberFormat="1" applyFont="1" applyBorder="1" applyAlignment="1">
      <alignment horizontal="center" vertical="center"/>
    </xf>
    <xf numFmtId="164" fontId="6" fillId="0" borderId="0" xfId="0" applyNumberFormat="1" applyFont="1" applyAlignment="1">
      <alignment horizontal="right"/>
    </xf>
    <xf numFmtId="164" fontId="5" fillId="0" borderId="0" xfId="0" applyNumberFormat="1" applyFont="1" applyFill="1" applyBorder="1" applyAlignment="1">
      <alignment horizontal="center" vertical="center"/>
    </xf>
    <xf numFmtId="0" fontId="8" fillId="0" borderId="0" xfId="0" applyFont="1"/>
    <xf numFmtId="164" fontId="0" fillId="0" borderId="0" xfId="0" applyNumberFormat="1" applyFont="1"/>
    <xf numFmtId="0" fontId="0" fillId="0" borderId="0" xfId="0" applyFont="1" applyFill="1"/>
    <xf numFmtId="165" fontId="0" fillId="0" borderId="0" xfId="0" applyNumberFormat="1" applyFont="1"/>
    <xf numFmtId="4" fontId="0" fillId="0" borderId="0" xfId="0" applyNumberFormat="1" applyFont="1"/>
    <xf numFmtId="164" fontId="0" fillId="0" borderId="0" xfId="0" applyNumberFormat="1" applyFont="1" applyBorder="1"/>
    <xf numFmtId="49" fontId="0" fillId="0" borderId="0" xfId="0" applyNumberFormat="1" applyFont="1" applyAlignment="1">
      <alignment horizontal="center" vertical="center" wrapText="1"/>
    </xf>
    <xf numFmtId="164" fontId="0" fillId="0" borderId="0" xfId="0" applyNumberFormat="1" applyFont="1" applyAlignment="1">
      <alignment horizontal="center"/>
    </xf>
    <xf numFmtId="4" fontId="5" fillId="0" borderId="0" xfId="0" applyNumberFormat="1" applyFont="1"/>
    <xf numFmtId="0" fontId="9" fillId="0" borderId="0" xfId="0" applyFont="1"/>
    <xf numFmtId="165" fontId="10" fillId="0" borderId="0" xfId="0" applyNumberFormat="1" applyFont="1" applyFill="1" applyBorder="1" applyAlignment="1">
      <alignment horizontal="center" vertical="center"/>
    </xf>
    <xf numFmtId="164" fontId="9" fillId="0" borderId="0" xfId="0" applyNumberFormat="1" applyFont="1"/>
    <xf numFmtId="4" fontId="11" fillId="0" borderId="8" xfId="0" applyNumberFormat="1" applyFont="1" applyFill="1" applyBorder="1"/>
    <xf numFmtId="49" fontId="6" fillId="0" borderId="0" xfId="0" applyNumberFormat="1" applyFont="1" applyBorder="1" applyAlignment="1">
      <alignment horizontal="center" vertical="center" wrapText="1"/>
    </xf>
    <xf numFmtId="164" fontId="13" fillId="0" borderId="0" xfId="0" applyNumberFormat="1" applyFont="1" applyAlignment="1">
      <alignment horizontal="right"/>
    </xf>
    <xf numFmtId="49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14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Border="1" applyAlignment="1">
      <alignment horizontal="left" vertical="center" wrapText="1"/>
    </xf>
    <xf numFmtId="165" fontId="14" fillId="0" borderId="1" xfId="0" applyNumberFormat="1" applyFont="1" applyFill="1" applyBorder="1" applyAlignment="1">
      <alignment horizontal="center" vertical="center"/>
    </xf>
    <xf numFmtId="0" fontId="14" fillId="0" borderId="1" xfId="0" applyNumberFormat="1" applyFont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165" fontId="1" fillId="2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Border="1" applyAlignment="1">
      <alignment vertical="center" wrapText="1"/>
    </xf>
    <xf numFmtId="1" fontId="14" fillId="0" borderId="1" xfId="0" applyNumberFormat="1" applyFont="1" applyBorder="1" applyAlignment="1">
      <alignment vertical="center"/>
    </xf>
    <xf numFmtId="164" fontId="14" fillId="0" borderId="1" xfId="0" applyNumberFormat="1" applyFont="1" applyBorder="1" applyAlignment="1">
      <alignment horizontal="center" vertical="center"/>
    </xf>
    <xf numFmtId="1" fontId="14" fillId="0" borderId="1" xfId="0" applyNumberFormat="1" applyFont="1" applyBorder="1" applyAlignment="1">
      <alignment vertical="center" wrapText="1"/>
    </xf>
    <xf numFmtId="1" fontId="1" fillId="0" borderId="1" xfId="0" applyNumberFormat="1" applyFont="1" applyFill="1" applyBorder="1" applyAlignment="1">
      <alignment vertical="center" wrapText="1"/>
    </xf>
    <xf numFmtId="164" fontId="1" fillId="0" borderId="2" xfId="0" applyNumberFormat="1" applyFont="1" applyFill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vertical="center"/>
    </xf>
    <xf numFmtId="1" fontId="14" fillId="0" borderId="1" xfId="0" applyNumberFormat="1" applyFont="1" applyFill="1" applyBorder="1" applyAlignment="1">
      <alignment vertical="center" wrapText="1"/>
    </xf>
    <xf numFmtId="1" fontId="1" fillId="0" borderId="1" xfId="0" applyNumberFormat="1" applyFont="1" applyFill="1" applyBorder="1" applyAlignment="1">
      <alignment vertical="center"/>
    </xf>
    <xf numFmtId="1" fontId="1" fillId="0" borderId="3" xfId="0" applyNumberFormat="1" applyFont="1" applyFill="1" applyBorder="1" applyAlignment="1">
      <alignment vertical="center"/>
    </xf>
    <xf numFmtId="164" fontId="1" fillId="0" borderId="3" xfId="0" applyNumberFormat="1" applyFont="1" applyBorder="1" applyAlignment="1">
      <alignment horizontal="center" vertical="center"/>
    </xf>
    <xf numFmtId="1" fontId="14" fillId="0" borderId="5" xfId="0" applyNumberFormat="1" applyFont="1" applyBorder="1" applyAlignment="1">
      <alignment vertical="center"/>
    </xf>
    <xf numFmtId="164" fontId="14" fillId="0" borderId="5" xfId="0" applyNumberFormat="1" applyFont="1" applyBorder="1" applyAlignment="1">
      <alignment horizontal="center" vertical="center"/>
    </xf>
    <xf numFmtId="1" fontId="14" fillId="0" borderId="6" xfId="0" applyNumberFormat="1" applyFont="1" applyBorder="1" applyAlignment="1">
      <alignment vertical="center"/>
    </xf>
    <xf numFmtId="164" fontId="14" fillId="0" borderId="6" xfId="0" applyNumberFormat="1" applyFont="1" applyBorder="1" applyAlignment="1">
      <alignment horizontal="center" vertical="center"/>
    </xf>
    <xf numFmtId="1" fontId="1" fillId="0" borderId="4" xfId="0" applyNumberFormat="1" applyFont="1" applyBorder="1" applyAlignment="1">
      <alignment vertical="center"/>
    </xf>
    <xf numFmtId="164" fontId="1" fillId="0" borderId="4" xfId="0" applyNumberFormat="1" applyFont="1" applyBorder="1" applyAlignment="1">
      <alignment horizontal="center" vertical="center"/>
    </xf>
    <xf numFmtId="1" fontId="1" fillId="2" borderId="1" xfId="0" applyNumberFormat="1" applyFont="1" applyFill="1" applyBorder="1" applyAlignment="1">
      <alignment vertical="center"/>
    </xf>
    <xf numFmtId="49" fontId="14" fillId="0" borderId="1" xfId="0" applyNumberFormat="1" applyFont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Fill="1" applyBorder="1"/>
    <xf numFmtId="49" fontId="14" fillId="0" borderId="0" xfId="0" applyNumberFormat="1" applyFont="1" applyFill="1" applyBorder="1" applyAlignment="1">
      <alignment horizontal="center" vertical="center" wrapText="1"/>
    </xf>
    <xf numFmtId="165" fontId="14" fillId="0" borderId="0" xfId="0" applyNumberFormat="1" applyFont="1" applyFill="1" applyBorder="1" applyAlignment="1">
      <alignment horizontal="center" vertical="center"/>
    </xf>
    <xf numFmtId="164" fontId="14" fillId="0" borderId="0" xfId="0" applyNumberFormat="1" applyFont="1" applyFill="1" applyBorder="1"/>
    <xf numFmtId="165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165" fontId="1" fillId="0" borderId="3" xfId="0" applyNumberFormat="1" applyFont="1" applyFill="1" applyBorder="1" applyAlignment="1">
      <alignment horizontal="center" vertical="center"/>
    </xf>
    <xf numFmtId="165" fontId="1" fillId="0" borderId="4" xfId="0" applyNumberFormat="1" applyFont="1" applyFill="1" applyBorder="1" applyAlignment="1">
      <alignment horizontal="center" vertical="center"/>
    </xf>
    <xf numFmtId="165" fontId="1" fillId="4" borderId="1" xfId="0" applyNumberFormat="1" applyFont="1" applyFill="1" applyBorder="1" applyAlignment="1">
      <alignment horizontal="center" vertical="center"/>
    </xf>
    <xf numFmtId="165" fontId="16" fillId="0" borderId="1" xfId="0" applyNumberFormat="1" applyFont="1" applyFill="1" applyBorder="1" applyAlignment="1">
      <alignment horizontal="center" vertical="center"/>
    </xf>
    <xf numFmtId="165" fontId="14" fillId="0" borderId="7" xfId="0" applyNumberFormat="1" applyFont="1" applyFill="1" applyBorder="1" applyAlignment="1">
      <alignment horizontal="center" vertical="center"/>
    </xf>
    <xf numFmtId="165" fontId="14" fillId="0" borderId="5" xfId="0" applyNumberFormat="1" applyFont="1" applyFill="1" applyBorder="1" applyAlignment="1">
      <alignment horizontal="center" vertical="center"/>
    </xf>
    <xf numFmtId="0" fontId="13" fillId="0" borderId="0" xfId="0" applyFont="1"/>
    <xf numFmtId="165" fontId="1" fillId="0" borderId="0" xfId="0" applyNumberFormat="1" applyFont="1" applyFill="1" applyBorder="1" applyAlignment="1">
      <alignment horizontal="right" vertical="center"/>
    </xf>
    <xf numFmtId="0" fontId="12" fillId="0" borderId="0" xfId="2" applyFont="1"/>
    <xf numFmtId="165" fontId="3" fillId="0" borderId="0" xfId="0" applyNumberFormat="1" applyFont="1" applyFill="1" applyBorder="1" applyAlignment="1">
      <alignment horizontal="center" vertical="center"/>
    </xf>
    <xf numFmtId="165" fontId="18" fillId="0" borderId="1" xfId="0" applyNumberFormat="1" applyFont="1" applyFill="1" applyBorder="1" applyAlignment="1">
      <alignment horizontal="center" vertical="center"/>
    </xf>
    <xf numFmtId="165" fontId="17" fillId="0" borderId="1" xfId="0" applyNumberFormat="1" applyFont="1" applyFill="1" applyBorder="1" applyAlignment="1">
      <alignment horizontal="center" vertical="center"/>
    </xf>
    <xf numFmtId="165" fontId="17" fillId="2" borderId="1" xfId="0" applyNumberFormat="1" applyFont="1" applyFill="1" applyBorder="1" applyAlignment="1">
      <alignment horizontal="center" vertical="center"/>
    </xf>
    <xf numFmtId="165" fontId="17" fillId="3" borderId="1" xfId="0" applyNumberFormat="1" applyFont="1" applyFill="1" applyBorder="1" applyAlignment="1">
      <alignment horizontal="center" vertical="center"/>
    </xf>
    <xf numFmtId="164" fontId="17" fillId="0" borderId="1" xfId="0" applyNumberFormat="1" applyFont="1" applyBorder="1" applyAlignment="1">
      <alignment horizontal="center" vertical="center"/>
    </xf>
    <xf numFmtId="164" fontId="17" fillId="0" borderId="1" xfId="0" applyNumberFormat="1" applyFont="1" applyFill="1" applyBorder="1" applyAlignment="1">
      <alignment horizontal="center" vertical="center"/>
    </xf>
    <xf numFmtId="164" fontId="17" fillId="2" borderId="1" xfId="0" applyNumberFormat="1" applyFont="1" applyFill="1" applyBorder="1" applyAlignment="1">
      <alignment horizontal="center" vertical="center"/>
    </xf>
    <xf numFmtId="165" fontId="14" fillId="0" borderId="6" xfId="0" applyNumberFormat="1" applyFont="1" applyFill="1" applyBorder="1" applyAlignment="1">
      <alignment horizontal="center" vertical="center"/>
    </xf>
    <xf numFmtId="165" fontId="14" fillId="0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Fill="1" applyBorder="1" applyAlignment="1">
      <alignment horizontal="left" vertical="center" wrapText="1"/>
    </xf>
    <xf numFmtId="165" fontId="3" fillId="0" borderId="0" xfId="0" applyNumberFormat="1" applyFont="1" applyFill="1" applyBorder="1" applyAlignment="1">
      <alignment horizontal="center" vertical="center"/>
    </xf>
    <xf numFmtId="0" fontId="19" fillId="0" borderId="0" xfId="0" applyFont="1" applyBorder="1" applyAlignment="1">
      <alignment horizontal="center" vertical="top" wrapText="1"/>
    </xf>
    <xf numFmtId="0" fontId="19" fillId="0" borderId="0" xfId="0" applyFont="1" applyBorder="1" applyAlignment="1">
      <alignment horizontal="center" vertical="top"/>
    </xf>
    <xf numFmtId="0" fontId="20" fillId="0" borderId="0" xfId="0" applyFont="1" applyBorder="1"/>
    <xf numFmtId="0" fontId="2" fillId="0" borderId="0" xfId="0" applyFont="1" applyBorder="1"/>
    <xf numFmtId="0" fontId="21" fillId="0" borderId="0" xfId="0" applyFont="1" applyBorder="1"/>
    <xf numFmtId="0" fontId="0" fillId="0" borderId="0" xfId="0" applyBorder="1"/>
    <xf numFmtId="0" fontId="22" fillId="0" borderId="0" xfId="0" applyFont="1" applyBorder="1" applyAlignment="1">
      <alignment horizontal="center" vertical="top"/>
    </xf>
    <xf numFmtId="0" fontId="23" fillId="0" borderId="0" xfId="0" applyFont="1" applyBorder="1" applyAlignment="1">
      <alignment horizontal="center" vertical="top"/>
    </xf>
    <xf numFmtId="0" fontId="24" fillId="5" borderId="5" xfId="0" applyFont="1" applyFill="1" applyBorder="1" applyAlignment="1">
      <alignment horizontal="center" vertical="center" wrapText="1"/>
    </xf>
    <xf numFmtId="164" fontId="25" fillId="5" borderId="5" xfId="0" applyNumberFormat="1" applyFont="1" applyFill="1" applyBorder="1" applyAlignment="1">
      <alignment horizontal="center" vertical="center" wrapText="1"/>
    </xf>
    <xf numFmtId="164" fontId="26" fillId="2" borderId="0" xfId="0" applyNumberFormat="1" applyFont="1" applyFill="1" applyBorder="1" applyAlignment="1">
      <alignment horizontal="center" vertical="center" wrapText="1"/>
    </xf>
    <xf numFmtId="164" fontId="27" fillId="2" borderId="0" xfId="0" applyNumberFormat="1" applyFont="1" applyFill="1" applyBorder="1" applyAlignment="1">
      <alignment horizontal="center" vertical="center" wrapText="1"/>
    </xf>
    <xf numFmtId="0" fontId="28" fillId="0" borderId="0" xfId="0" applyFont="1" applyBorder="1"/>
    <xf numFmtId="0" fontId="28" fillId="0" borderId="0" xfId="0" applyFont="1"/>
    <xf numFmtId="0" fontId="29" fillId="0" borderId="9" xfId="0" applyFont="1" applyFill="1" applyBorder="1" applyAlignment="1">
      <alignment horizontal="center" vertical="center" wrapText="1"/>
    </xf>
    <xf numFmtId="0" fontId="29" fillId="0" borderId="5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30" fillId="0" borderId="0" xfId="0" applyFont="1" applyBorder="1"/>
    <xf numFmtId="0" fontId="30" fillId="0" borderId="0" xfId="0" applyFont="1"/>
    <xf numFmtId="0" fontId="31" fillId="6" borderId="1" xfId="0" applyFont="1" applyFill="1" applyBorder="1" applyAlignment="1">
      <alignment horizontal="center" vertical="center" wrapText="1"/>
    </xf>
    <xf numFmtId="165" fontId="31" fillId="6" borderId="10" xfId="0" applyNumberFormat="1" applyFont="1" applyFill="1" applyBorder="1" applyAlignment="1">
      <alignment horizontal="center" vertical="center" wrapText="1"/>
    </xf>
    <xf numFmtId="165" fontId="31" fillId="6" borderId="5" xfId="0" applyNumberFormat="1" applyFont="1" applyFill="1" applyBorder="1" applyAlignment="1">
      <alignment horizontal="center" vertical="center" wrapText="1"/>
    </xf>
    <xf numFmtId="165" fontId="32" fillId="2" borderId="0" xfId="0" applyNumberFormat="1" applyFont="1" applyFill="1" applyBorder="1" applyAlignment="1">
      <alignment horizontal="center" vertical="center" wrapText="1"/>
    </xf>
    <xf numFmtId="165" fontId="33" fillId="2" borderId="0" xfId="0" applyNumberFormat="1" applyFont="1" applyFill="1" applyBorder="1" applyAlignment="1">
      <alignment horizontal="center" vertical="center" wrapText="1"/>
    </xf>
    <xf numFmtId="0" fontId="34" fillId="0" borderId="0" xfId="0" applyFont="1" applyBorder="1"/>
    <xf numFmtId="0" fontId="34" fillId="0" borderId="0" xfId="0" applyFont="1"/>
    <xf numFmtId="0" fontId="31" fillId="7" borderId="1" xfId="0" applyFont="1" applyFill="1" applyBorder="1" applyAlignment="1">
      <alignment horizontal="center" vertical="center" wrapText="1"/>
    </xf>
    <xf numFmtId="165" fontId="31" fillId="7" borderId="10" xfId="0" applyNumberFormat="1" applyFont="1" applyFill="1" applyBorder="1" applyAlignment="1">
      <alignment horizontal="center" vertical="center" wrapText="1"/>
    </xf>
    <xf numFmtId="165" fontId="32" fillId="0" borderId="0" xfId="0" applyNumberFormat="1" applyFont="1" applyFill="1" applyBorder="1" applyAlignment="1">
      <alignment horizontal="center" vertical="center" wrapText="1"/>
    </xf>
    <xf numFmtId="165" fontId="33" fillId="0" borderId="0" xfId="0" applyNumberFormat="1" applyFont="1" applyFill="1" applyBorder="1" applyAlignment="1">
      <alignment horizontal="center" vertical="center" wrapText="1"/>
    </xf>
    <xf numFmtId="0" fontId="35" fillId="7" borderId="1" xfId="0" applyFont="1" applyFill="1" applyBorder="1" applyAlignment="1">
      <alignment horizontal="center" vertical="center" wrapText="1"/>
    </xf>
    <xf numFmtId="165" fontId="35" fillId="7" borderId="10" xfId="0" applyNumberFormat="1" applyFont="1" applyFill="1" applyBorder="1" applyAlignment="1">
      <alignment horizontal="center" vertical="center" wrapText="1"/>
    </xf>
    <xf numFmtId="165" fontId="35" fillId="6" borderId="10" xfId="0" applyNumberFormat="1" applyFont="1" applyFill="1" applyBorder="1" applyAlignment="1">
      <alignment horizontal="center" vertical="center" wrapText="1"/>
    </xf>
    <xf numFmtId="165" fontId="36" fillId="6" borderId="10" xfId="0" applyNumberFormat="1" applyFont="1" applyFill="1" applyBorder="1" applyAlignment="1">
      <alignment horizontal="center" vertical="center" wrapText="1"/>
    </xf>
    <xf numFmtId="165" fontId="37" fillId="0" borderId="0" xfId="0" applyNumberFormat="1" applyFont="1" applyFill="1" applyBorder="1" applyAlignment="1">
      <alignment horizontal="center" vertical="center" wrapText="1"/>
    </xf>
    <xf numFmtId="165" fontId="38" fillId="0" borderId="0" xfId="0" applyNumberFormat="1" applyFont="1" applyFill="1" applyBorder="1" applyAlignment="1">
      <alignment horizontal="center" vertical="center" wrapText="1"/>
    </xf>
    <xf numFmtId="0" fontId="39" fillId="7" borderId="1" xfId="0" applyFont="1" applyFill="1" applyBorder="1" applyAlignment="1">
      <alignment horizontal="center" vertical="center" wrapText="1"/>
    </xf>
    <xf numFmtId="165" fontId="39" fillId="7" borderId="10" xfId="0" applyNumberFormat="1" applyFont="1" applyFill="1" applyBorder="1" applyAlignment="1">
      <alignment horizontal="center" vertical="center" wrapText="1"/>
    </xf>
    <xf numFmtId="165" fontId="39" fillId="6" borderId="10" xfId="0" applyNumberFormat="1" applyFont="1" applyFill="1" applyBorder="1" applyAlignment="1">
      <alignment horizontal="center" vertical="center" wrapText="1"/>
    </xf>
    <xf numFmtId="165" fontId="40" fillId="0" borderId="0" xfId="0" applyNumberFormat="1" applyFont="1" applyFill="1" applyBorder="1" applyAlignment="1">
      <alignment horizontal="center" vertical="center" wrapText="1"/>
    </xf>
    <xf numFmtId="0" fontId="36" fillId="7" borderId="1" xfId="0" applyFont="1" applyFill="1" applyBorder="1" applyAlignment="1">
      <alignment horizontal="center" vertical="center" wrapText="1"/>
    </xf>
    <xf numFmtId="165" fontId="36" fillId="7" borderId="10" xfId="0" applyNumberFormat="1" applyFont="1" applyFill="1" applyBorder="1" applyAlignment="1">
      <alignment horizontal="center" vertical="center" wrapText="1"/>
    </xf>
    <xf numFmtId="165" fontId="35" fillId="7" borderId="11" xfId="0" applyNumberFormat="1" applyFont="1" applyFill="1" applyBorder="1" applyAlignment="1">
      <alignment horizontal="center" vertical="center" wrapText="1"/>
    </xf>
    <xf numFmtId="0" fontId="41" fillId="7" borderId="1" xfId="0" applyFont="1" applyFill="1" applyBorder="1" applyAlignment="1">
      <alignment horizontal="center" vertical="center" wrapText="1"/>
    </xf>
    <xf numFmtId="165" fontId="41" fillId="7" borderId="11" xfId="0" applyNumberFormat="1" applyFont="1" applyFill="1" applyBorder="1" applyAlignment="1">
      <alignment horizontal="center" vertical="center" wrapText="1"/>
    </xf>
    <xf numFmtId="165" fontId="41" fillId="6" borderId="10" xfId="0" applyNumberFormat="1" applyFont="1" applyFill="1" applyBorder="1" applyAlignment="1">
      <alignment horizontal="center" vertical="center" wrapText="1"/>
    </xf>
    <xf numFmtId="165" fontId="42" fillId="6" borderId="10" xfId="0" applyNumberFormat="1" applyFont="1" applyFill="1" applyBorder="1" applyAlignment="1">
      <alignment horizontal="center" vertical="center" wrapText="1"/>
    </xf>
    <xf numFmtId="165" fontId="41" fillId="7" borderId="10" xfId="0" applyNumberFormat="1" applyFont="1" applyFill="1" applyBorder="1" applyAlignment="1">
      <alignment horizontal="center" vertical="center" wrapText="1"/>
    </xf>
    <xf numFmtId="165" fontId="43" fillId="0" borderId="0" xfId="0" applyNumberFormat="1" applyFont="1" applyFill="1" applyBorder="1" applyAlignment="1">
      <alignment horizontal="center" vertical="center" wrapText="1"/>
    </xf>
    <xf numFmtId="165" fontId="44" fillId="0" borderId="0" xfId="0" applyNumberFormat="1" applyFont="1" applyFill="1" applyBorder="1" applyAlignment="1">
      <alignment horizontal="center" vertical="center" wrapText="1"/>
    </xf>
    <xf numFmtId="165" fontId="45" fillId="0" borderId="0" xfId="0" applyNumberFormat="1" applyFont="1" applyFill="1" applyBorder="1" applyAlignment="1">
      <alignment horizontal="center" vertical="center" wrapText="1"/>
    </xf>
    <xf numFmtId="0" fontId="46" fillId="7" borderId="1" xfId="0" applyFont="1" applyFill="1" applyBorder="1" applyAlignment="1">
      <alignment horizontal="center" vertical="center" wrapText="1"/>
    </xf>
    <xf numFmtId="165" fontId="46" fillId="7" borderId="10" xfId="0" applyNumberFormat="1" applyFont="1" applyFill="1" applyBorder="1" applyAlignment="1">
      <alignment horizontal="center" vertical="center" wrapText="1"/>
    </xf>
    <xf numFmtId="165" fontId="46" fillId="6" borderId="10" xfId="0" applyNumberFormat="1" applyFont="1" applyFill="1" applyBorder="1" applyAlignment="1">
      <alignment horizontal="center" vertical="center" wrapText="1"/>
    </xf>
    <xf numFmtId="165" fontId="47" fillId="6" borderId="10" xfId="0" applyNumberFormat="1" applyFont="1" applyFill="1" applyBorder="1" applyAlignment="1">
      <alignment horizontal="center" vertical="center" wrapText="1"/>
    </xf>
    <xf numFmtId="165" fontId="42" fillId="7" borderId="10" xfId="0" applyNumberFormat="1" applyFont="1" applyFill="1" applyBorder="1" applyAlignment="1">
      <alignment horizontal="center" vertical="center" wrapText="1"/>
    </xf>
    <xf numFmtId="0" fontId="35" fillId="0" borderId="1" xfId="0" applyFont="1" applyFill="1" applyBorder="1" applyAlignment="1">
      <alignment horizontal="center" vertical="center" wrapText="1"/>
    </xf>
    <xf numFmtId="165" fontId="35" fillId="0" borderId="10" xfId="0" applyNumberFormat="1" applyFont="1" applyFill="1" applyBorder="1" applyAlignment="1">
      <alignment horizontal="center" vertical="center" wrapText="1"/>
    </xf>
    <xf numFmtId="165" fontId="35" fillId="2" borderId="10" xfId="0" applyNumberFormat="1" applyFont="1" applyFill="1" applyBorder="1" applyAlignment="1">
      <alignment horizontal="center" vertical="center" wrapText="1"/>
    </xf>
    <xf numFmtId="165" fontId="31" fillId="2" borderId="10" xfId="0" applyNumberFormat="1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 wrapText="1"/>
    </xf>
    <xf numFmtId="165" fontId="31" fillId="0" borderId="10" xfId="0" applyNumberFormat="1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center" vertical="center" wrapText="1"/>
    </xf>
    <xf numFmtId="165" fontId="36" fillId="0" borderId="10" xfId="0" applyNumberFormat="1" applyFont="1" applyFill="1" applyBorder="1" applyAlignment="1">
      <alignment horizontal="center" vertical="center" wrapText="1"/>
    </xf>
    <xf numFmtId="165" fontId="36" fillId="2" borderId="10" xfId="0" applyNumberFormat="1" applyFont="1" applyFill="1" applyBorder="1" applyAlignment="1">
      <alignment horizontal="center" vertical="center" wrapText="1"/>
    </xf>
    <xf numFmtId="165" fontId="39" fillId="2" borderId="10" xfId="0" applyNumberFormat="1" applyFont="1" applyFill="1" applyBorder="1" applyAlignment="1">
      <alignment horizontal="center" vertical="center" wrapText="1"/>
    </xf>
    <xf numFmtId="165" fontId="48" fillId="0" borderId="0" xfId="0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165" fontId="41" fillId="0" borderId="10" xfId="0" applyNumberFormat="1" applyFont="1" applyFill="1" applyBorder="1" applyAlignment="1">
      <alignment horizontal="center" vertical="center" wrapText="1"/>
    </xf>
    <xf numFmtId="165" fontId="41" fillId="2" borderId="10" xfId="0" applyNumberFormat="1" applyFont="1" applyFill="1" applyBorder="1" applyAlignment="1">
      <alignment horizontal="center" vertical="center" wrapText="1"/>
    </xf>
    <xf numFmtId="165" fontId="42" fillId="2" borderId="10" xfId="0" applyNumberFormat="1" applyFont="1" applyFill="1" applyBorder="1" applyAlignment="1">
      <alignment horizontal="center" vertical="center" wrapText="1"/>
    </xf>
    <xf numFmtId="0" fontId="46" fillId="0" borderId="1" xfId="0" applyFont="1" applyFill="1" applyBorder="1" applyAlignment="1">
      <alignment horizontal="center" vertical="center" wrapText="1"/>
    </xf>
    <xf numFmtId="165" fontId="46" fillId="0" borderId="10" xfId="0" applyNumberFormat="1" applyFont="1" applyFill="1" applyBorder="1" applyAlignment="1">
      <alignment horizontal="center" vertical="center" wrapText="1"/>
    </xf>
    <xf numFmtId="165" fontId="46" fillId="2" borderId="10" xfId="0" applyNumberFormat="1" applyFont="1" applyFill="1" applyBorder="1" applyAlignment="1">
      <alignment horizontal="center" vertical="center" wrapText="1"/>
    </xf>
    <xf numFmtId="165" fontId="49" fillId="0" borderId="0" xfId="0" applyNumberFormat="1" applyFont="1" applyFill="1" applyBorder="1" applyAlignment="1">
      <alignment horizontal="center" vertical="center" wrapText="1"/>
    </xf>
    <xf numFmtId="165" fontId="42" fillId="0" borderId="10" xfId="0" applyNumberFormat="1" applyFont="1" applyFill="1" applyBorder="1" applyAlignment="1">
      <alignment horizontal="center" vertical="center" wrapText="1"/>
    </xf>
    <xf numFmtId="0" fontId="50" fillId="0" borderId="0" xfId="0" applyFont="1" applyBorder="1"/>
    <xf numFmtId="0" fontId="50" fillId="0" borderId="0" xfId="0" applyFont="1"/>
    <xf numFmtId="0" fontId="51" fillId="0" borderId="0" xfId="0" applyFont="1"/>
  </cellXfs>
  <cellStyles count="3">
    <cellStyle name="Normal" xfId="1"/>
    <cellStyle name="Обычный" xfId="0" builtinId="0"/>
    <cellStyle name="Обычный 2" xfId="2"/>
  </cellStyles>
  <dxfs count="0"/>
  <tableStyles count="0" defaultTableStyle="TableStyleMedium9" defaultPivotStyle="PivotStyleLight16"/>
  <colors>
    <mruColors>
      <color rgb="FFA1EDA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7;&#1077;&#1090;&#1077;&#1074;&#1072;&#1103;/&#1048;&#1057;&#1055;&#1054;&#1051;&#1053;&#1045;&#1053;&#1048;&#1045;%20&#1041;&#1070;&#1044;&#1046;&#1045;&#1058;&#1040;%20&#1053;&#1040;%20&#1057;&#1040;&#1049;&#1058;/&#1080;&#1089;&#1087;&#1086;&#1083;&#1085;&#1077;&#1085;&#1080;&#1077;%20&#1073;&#1102;&#1076;&#1078;&#1077;&#1090;&#1072;%20&#1085;&#1072;%202023%20&#1085;&#1072;%20&#1089;&#1072;&#1081;&#1090;/&#1080;&#1089;&#1087;&#1086;&#1083;&#1085;&#1077;&#1085;&#1080;&#1077;%20&#1085;&#1072;%20&#1089;&#1072;&#1081;&#1090;%20%2001.12.2023/&#1080;&#1089;&#1087;.%20&#1085;&#1072;%2001.12.2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2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74"/>
  <sheetViews>
    <sheetView view="pageBreakPreview" zoomScale="26" zoomScaleSheetLayoutView="26" workbookViewId="0">
      <pane xSplit="1" ySplit="1" topLeftCell="B66" activePane="bottomRight" state="frozen"/>
      <selection pane="topRight" activeCell="S1" sqref="S1"/>
      <selection pane="bottomLeft" activeCell="A49" sqref="A49"/>
      <selection pane="bottomRight" activeCell="P12" sqref="P12"/>
    </sheetView>
  </sheetViews>
  <sheetFormatPr defaultRowHeight="44.25"/>
  <cols>
    <col min="1" max="1" width="255.5703125" style="167" customWidth="1"/>
    <col min="2" max="2" width="68.5703125" style="167" customWidth="1"/>
    <col min="3" max="3" width="36.28515625" style="167" hidden="1" customWidth="1"/>
    <col min="4" max="4" width="47.140625" style="167" hidden="1" customWidth="1"/>
    <col min="5" max="5" width="51.85546875" style="167" hidden="1" customWidth="1"/>
    <col min="6" max="6" width="55.85546875" style="167" hidden="1" customWidth="1"/>
    <col min="7" max="7" width="69.7109375" style="167" customWidth="1"/>
    <col min="8" max="8" width="0" style="167" hidden="1" customWidth="1"/>
    <col min="9" max="9" width="55.28515625" style="167" hidden="1" customWidth="1"/>
    <col min="10" max="10" width="71.140625" style="167" customWidth="1"/>
    <col min="11" max="11" width="31.85546875" style="91" customWidth="1"/>
    <col min="12" max="12" width="40.85546875" style="91" customWidth="1"/>
    <col min="13" max="13" width="34.28515625" style="91" customWidth="1"/>
    <col min="14" max="14" width="34.7109375" style="92" customWidth="1"/>
    <col min="15" max="15" width="34.42578125" style="92" customWidth="1"/>
    <col min="16" max="16" width="37" style="92" customWidth="1"/>
    <col min="17" max="17" width="37.5703125" style="92" customWidth="1"/>
    <col min="18" max="18" width="40" style="92" customWidth="1"/>
    <col min="19" max="19" width="41.28515625" style="92" customWidth="1"/>
    <col min="20" max="20" width="36.140625" style="92" customWidth="1"/>
    <col min="21" max="21" width="33.7109375" style="92" customWidth="1"/>
    <col min="22" max="22" width="36.85546875" style="92" customWidth="1"/>
    <col min="23" max="23" width="35.7109375" style="93" customWidth="1"/>
    <col min="24" max="24" width="31.85546875" style="93" customWidth="1"/>
    <col min="25" max="25" width="40.85546875" style="93" customWidth="1"/>
    <col min="26" max="26" width="39.140625" style="93" customWidth="1"/>
    <col min="27" max="27" width="32" style="93" customWidth="1"/>
    <col min="28" max="28" width="30.85546875" style="92" customWidth="1"/>
    <col min="29" max="29" width="37.5703125" style="92" customWidth="1"/>
    <col min="30" max="30" width="31.5703125" style="92" customWidth="1"/>
    <col min="31" max="31" width="37.28515625" style="92" customWidth="1"/>
    <col min="32" max="32" width="35.28515625" style="92" customWidth="1"/>
    <col min="33" max="33" width="33" style="92" customWidth="1"/>
    <col min="34" max="34" width="19" style="92" customWidth="1"/>
    <col min="35" max="35" width="9.140625" style="94"/>
    <col min="257" max="257" width="255.5703125" customWidth="1"/>
    <col min="258" max="258" width="68.5703125" customWidth="1"/>
    <col min="259" max="262" width="0" hidden="1" customWidth="1"/>
    <col min="263" max="263" width="69.7109375" customWidth="1"/>
    <col min="264" max="265" width="0" hidden="1" customWidth="1"/>
    <col min="266" max="266" width="71.140625" customWidth="1"/>
    <col min="267" max="267" width="31.85546875" customWidth="1"/>
    <col min="268" max="268" width="40.85546875" customWidth="1"/>
    <col min="269" max="269" width="34.28515625" customWidth="1"/>
    <col min="270" max="270" width="34.7109375" customWidth="1"/>
    <col min="271" max="271" width="34.42578125" customWidth="1"/>
    <col min="272" max="272" width="37" customWidth="1"/>
    <col min="273" max="273" width="37.5703125" customWidth="1"/>
    <col min="274" max="274" width="40" customWidth="1"/>
    <col min="275" max="275" width="41.28515625" customWidth="1"/>
    <col min="276" max="276" width="36.140625" customWidth="1"/>
    <col min="277" max="277" width="33.7109375" customWidth="1"/>
    <col min="278" max="278" width="36.85546875" customWidth="1"/>
    <col min="279" max="279" width="35.7109375" customWidth="1"/>
    <col min="280" max="280" width="31.85546875" customWidth="1"/>
    <col min="281" max="281" width="40.85546875" customWidth="1"/>
    <col min="282" max="282" width="39.140625" customWidth="1"/>
    <col min="283" max="283" width="32" customWidth="1"/>
    <col min="284" max="284" width="30.85546875" customWidth="1"/>
    <col min="285" max="285" width="37.5703125" customWidth="1"/>
    <col min="286" max="286" width="31.5703125" customWidth="1"/>
    <col min="287" max="287" width="37.28515625" customWidth="1"/>
    <col min="288" max="288" width="35.28515625" customWidth="1"/>
    <col min="289" max="289" width="33" customWidth="1"/>
    <col min="290" max="290" width="19" customWidth="1"/>
    <col min="513" max="513" width="255.5703125" customWidth="1"/>
    <col min="514" max="514" width="68.5703125" customWidth="1"/>
    <col min="515" max="518" width="0" hidden="1" customWidth="1"/>
    <col min="519" max="519" width="69.7109375" customWidth="1"/>
    <col min="520" max="521" width="0" hidden="1" customWidth="1"/>
    <col min="522" max="522" width="71.140625" customWidth="1"/>
    <col min="523" max="523" width="31.85546875" customWidth="1"/>
    <col min="524" max="524" width="40.85546875" customWidth="1"/>
    <col min="525" max="525" width="34.28515625" customWidth="1"/>
    <col min="526" max="526" width="34.7109375" customWidth="1"/>
    <col min="527" max="527" width="34.42578125" customWidth="1"/>
    <col min="528" max="528" width="37" customWidth="1"/>
    <col min="529" max="529" width="37.5703125" customWidth="1"/>
    <col min="530" max="530" width="40" customWidth="1"/>
    <col min="531" max="531" width="41.28515625" customWidth="1"/>
    <col min="532" max="532" width="36.140625" customWidth="1"/>
    <col min="533" max="533" width="33.7109375" customWidth="1"/>
    <col min="534" max="534" width="36.85546875" customWidth="1"/>
    <col min="535" max="535" width="35.7109375" customWidth="1"/>
    <col min="536" max="536" width="31.85546875" customWidth="1"/>
    <col min="537" max="537" width="40.85546875" customWidth="1"/>
    <col min="538" max="538" width="39.140625" customWidth="1"/>
    <col min="539" max="539" width="32" customWidth="1"/>
    <col min="540" max="540" width="30.85546875" customWidth="1"/>
    <col min="541" max="541" width="37.5703125" customWidth="1"/>
    <col min="542" max="542" width="31.5703125" customWidth="1"/>
    <col min="543" max="543" width="37.28515625" customWidth="1"/>
    <col min="544" max="544" width="35.28515625" customWidth="1"/>
    <col min="545" max="545" width="33" customWidth="1"/>
    <col min="546" max="546" width="19" customWidth="1"/>
    <col min="769" max="769" width="255.5703125" customWidth="1"/>
    <col min="770" max="770" width="68.5703125" customWidth="1"/>
    <col min="771" max="774" width="0" hidden="1" customWidth="1"/>
    <col min="775" max="775" width="69.7109375" customWidth="1"/>
    <col min="776" max="777" width="0" hidden="1" customWidth="1"/>
    <col min="778" max="778" width="71.140625" customWidth="1"/>
    <col min="779" max="779" width="31.85546875" customWidth="1"/>
    <col min="780" max="780" width="40.85546875" customWidth="1"/>
    <col min="781" max="781" width="34.28515625" customWidth="1"/>
    <col min="782" max="782" width="34.7109375" customWidth="1"/>
    <col min="783" max="783" width="34.42578125" customWidth="1"/>
    <col min="784" max="784" width="37" customWidth="1"/>
    <col min="785" max="785" width="37.5703125" customWidth="1"/>
    <col min="786" max="786" width="40" customWidth="1"/>
    <col min="787" max="787" width="41.28515625" customWidth="1"/>
    <col min="788" max="788" width="36.140625" customWidth="1"/>
    <col min="789" max="789" width="33.7109375" customWidth="1"/>
    <col min="790" max="790" width="36.85546875" customWidth="1"/>
    <col min="791" max="791" width="35.7109375" customWidth="1"/>
    <col min="792" max="792" width="31.85546875" customWidth="1"/>
    <col min="793" max="793" width="40.85546875" customWidth="1"/>
    <col min="794" max="794" width="39.140625" customWidth="1"/>
    <col min="795" max="795" width="32" customWidth="1"/>
    <col min="796" max="796" width="30.85546875" customWidth="1"/>
    <col min="797" max="797" width="37.5703125" customWidth="1"/>
    <col min="798" max="798" width="31.5703125" customWidth="1"/>
    <col min="799" max="799" width="37.28515625" customWidth="1"/>
    <col min="800" max="800" width="35.28515625" customWidth="1"/>
    <col min="801" max="801" width="33" customWidth="1"/>
    <col min="802" max="802" width="19" customWidth="1"/>
    <col min="1025" max="1025" width="255.5703125" customWidth="1"/>
    <col min="1026" max="1026" width="68.5703125" customWidth="1"/>
    <col min="1027" max="1030" width="0" hidden="1" customWidth="1"/>
    <col min="1031" max="1031" width="69.7109375" customWidth="1"/>
    <col min="1032" max="1033" width="0" hidden="1" customWidth="1"/>
    <col min="1034" max="1034" width="71.140625" customWidth="1"/>
    <col min="1035" max="1035" width="31.85546875" customWidth="1"/>
    <col min="1036" max="1036" width="40.85546875" customWidth="1"/>
    <col min="1037" max="1037" width="34.28515625" customWidth="1"/>
    <col min="1038" max="1038" width="34.7109375" customWidth="1"/>
    <col min="1039" max="1039" width="34.42578125" customWidth="1"/>
    <col min="1040" max="1040" width="37" customWidth="1"/>
    <col min="1041" max="1041" width="37.5703125" customWidth="1"/>
    <col min="1042" max="1042" width="40" customWidth="1"/>
    <col min="1043" max="1043" width="41.28515625" customWidth="1"/>
    <col min="1044" max="1044" width="36.140625" customWidth="1"/>
    <col min="1045" max="1045" width="33.7109375" customWidth="1"/>
    <col min="1046" max="1046" width="36.85546875" customWidth="1"/>
    <col min="1047" max="1047" width="35.7109375" customWidth="1"/>
    <col min="1048" max="1048" width="31.85546875" customWidth="1"/>
    <col min="1049" max="1049" width="40.85546875" customWidth="1"/>
    <col min="1050" max="1050" width="39.140625" customWidth="1"/>
    <col min="1051" max="1051" width="32" customWidth="1"/>
    <col min="1052" max="1052" width="30.85546875" customWidth="1"/>
    <col min="1053" max="1053" width="37.5703125" customWidth="1"/>
    <col min="1054" max="1054" width="31.5703125" customWidth="1"/>
    <col min="1055" max="1055" width="37.28515625" customWidth="1"/>
    <col min="1056" max="1056" width="35.28515625" customWidth="1"/>
    <col min="1057" max="1057" width="33" customWidth="1"/>
    <col min="1058" max="1058" width="19" customWidth="1"/>
    <col min="1281" max="1281" width="255.5703125" customWidth="1"/>
    <col min="1282" max="1282" width="68.5703125" customWidth="1"/>
    <col min="1283" max="1286" width="0" hidden="1" customWidth="1"/>
    <col min="1287" max="1287" width="69.7109375" customWidth="1"/>
    <col min="1288" max="1289" width="0" hidden="1" customWidth="1"/>
    <col min="1290" max="1290" width="71.140625" customWidth="1"/>
    <col min="1291" max="1291" width="31.85546875" customWidth="1"/>
    <col min="1292" max="1292" width="40.85546875" customWidth="1"/>
    <col min="1293" max="1293" width="34.28515625" customWidth="1"/>
    <col min="1294" max="1294" width="34.7109375" customWidth="1"/>
    <col min="1295" max="1295" width="34.42578125" customWidth="1"/>
    <col min="1296" max="1296" width="37" customWidth="1"/>
    <col min="1297" max="1297" width="37.5703125" customWidth="1"/>
    <col min="1298" max="1298" width="40" customWidth="1"/>
    <col min="1299" max="1299" width="41.28515625" customWidth="1"/>
    <col min="1300" max="1300" width="36.140625" customWidth="1"/>
    <col min="1301" max="1301" width="33.7109375" customWidth="1"/>
    <col min="1302" max="1302" width="36.85546875" customWidth="1"/>
    <col min="1303" max="1303" width="35.7109375" customWidth="1"/>
    <col min="1304" max="1304" width="31.85546875" customWidth="1"/>
    <col min="1305" max="1305" width="40.85546875" customWidth="1"/>
    <col min="1306" max="1306" width="39.140625" customWidth="1"/>
    <col min="1307" max="1307" width="32" customWidth="1"/>
    <col min="1308" max="1308" width="30.85546875" customWidth="1"/>
    <col min="1309" max="1309" width="37.5703125" customWidth="1"/>
    <col min="1310" max="1310" width="31.5703125" customWidth="1"/>
    <col min="1311" max="1311" width="37.28515625" customWidth="1"/>
    <col min="1312" max="1312" width="35.28515625" customWidth="1"/>
    <col min="1313" max="1313" width="33" customWidth="1"/>
    <col min="1314" max="1314" width="19" customWidth="1"/>
    <col min="1537" max="1537" width="255.5703125" customWidth="1"/>
    <col min="1538" max="1538" width="68.5703125" customWidth="1"/>
    <col min="1539" max="1542" width="0" hidden="1" customWidth="1"/>
    <col min="1543" max="1543" width="69.7109375" customWidth="1"/>
    <col min="1544" max="1545" width="0" hidden="1" customWidth="1"/>
    <col min="1546" max="1546" width="71.140625" customWidth="1"/>
    <col min="1547" max="1547" width="31.85546875" customWidth="1"/>
    <col min="1548" max="1548" width="40.85546875" customWidth="1"/>
    <col min="1549" max="1549" width="34.28515625" customWidth="1"/>
    <col min="1550" max="1550" width="34.7109375" customWidth="1"/>
    <col min="1551" max="1551" width="34.42578125" customWidth="1"/>
    <col min="1552" max="1552" width="37" customWidth="1"/>
    <col min="1553" max="1553" width="37.5703125" customWidth="1"/>
    <col min="1554" max="1554" width="40" customWidth="1"/>
    <col min="1555" max="1555" width="41.28515625" customWidth="1"/>
    <col min="1556" max="1556" width="36.140625" customWidth="1"/>
    <col min="1557" max="1557" width="33.7109375" customWidth="1"/>
    <col min="1558" max="1558" width="36.85546875" customWidth="1"/>
    <col min="1559" max="1559" width="35.7109375" customWidth="1"/>
    <col min="1560" max="1560" width="31.85546875" customWidth="1"/>
    <col min="1561" max="1561" width="40.85546875" customWidth="1"/>
    <col min="1562" max="1562" width="39.140625" customWidth="1"/>
    <col min="1563" max="1563" width="32" customWidth="1"/>
    <col min="1564" max="1564" width="30.85546875" customWidth="1"/>
    <col min="1565" max="1565" width="37.5703125" customWidth="1"/>
    <col min="1566" max="1566" width="31.5703125" customWidth="1"/>
    <col min="1567" max="1567" width="37.28515625" customWidth="1"/>
    <col min="1568" max="1568" width="35.28515625" customWidth="1"/>
    <col min="1569" max="1569" width="33" customWidth="1"/>
    <col min="1570" max="1570" width="19" customWidth="1"/>
    <col min="1793" max="1793" width="255.5703125" customWidth="1"/>
    <col min="1794" max="1794" width="68.5703125" customWidth="1"/>
    <col min="1795" max="1798" width="0" hidden="1" customWidth="1"/>
    <col min="1799" max="1799" width="69.7109375" customWidth="1"/>
    <col min="1800" max="1801" width="0" hidden="1" customWidth="1"/>
    <col min="1802" max="1802" width="71.140625" customWidth="1"/>
    <col min="1803" max="1803" width="31.85546875" customWidth="1"/>
    <col min="1804" max="1804" width="40.85546875" customWidth="1"/>
    <col min="1805" max="1805" width="34.28515625" customWidth="1"/>
    <col min="1806" max="1806" width="34.7109375" customWidth="1"/>
    <col min="1807" max="1807" width="34.42578125" customWidth="1"/>
    <col min="1808" max="1808" width="37" customWidth="1"/>
    <col min="1809" max="1809" width="37.5703125" customWidth="1"/>
    <col min="1810" max="1810" width="40" customWidth="1"/>
    <col min="1811" max="1811" width="41.28515625" customWidth="1"/>
    <col min="1812" max="1812" width="36.140625" customWidth="1"/>
    <col min="1813" max="1813" width="33.7109375" customWidth="1"/>
    <col min="1814" max="1814" width="36.85546875" customWidth="1"/>
    <col min="1815" max="1815" width="35.7109375" customWidth="1"/>
    <col min="1816" max="1816" width="31.85546875" customWidth="1"/>
    <col min="1817" max="1817" width="40.85546875" customWidth="1"/>
    <col min="1818" max="1818" width="39.140625" customWidth="1"/>
    <col min="1819" max="1819" width="32" customWidth="1"/>
    <col min="1820" max="1820" width="30.85546875" customWidth="1"/>
    <col min="1821" max="1821" width="37.5703125" customWidth="1"/>
    <col min="1822" max="1822" width="31.5703125" customWidth="1"/>
    <col min="1823" max="1823" width="37.28515625" customWidth="1"/>
    <col min="1824" max="1824" width="35.28515625" customWidth="1"/>
    <col min="1825" max="1825" width="33" customWidth="1"/>
    <col min="1826" max="1826" width="19" customWidth="1"/>
    <col min="2049" max="2049" width="255.5703125" customWidth="1"/>
    <col min="2050" max="2050" width="68.5703125" customWidth="1"/>
    <col min="2051" max="2054" width="0" hidden="1" customWidth="1"/>
    <col min="2055" max="2055" width="69.7109375" customWidth="1"/>
    <col min="2056" max="2057" width="0" hidden="1" customWidth="1"/>
    <col min="2058" max="2058" width="71.140625" customWidth="1"/>
    <col min="2059" max="2059" width="31.85546875" customWidth="1"/>
    <col min="2060" max="2060" width="40.85546875" customWidth="1"/>
    <col min="2061" max="2061" width="34.28515625" customWidth="1"/>
    <col min="2062" max="2062" width="34.7109375" customWidth="1"/>
    <col min="2063" max="2063" width="34.42578125" customWidth="1"/>
    <col min="2064" max="2064" width="37" customWidth="1"/>
    <col min="2065" max="2065" width="37.5703125" customWidth="1"/>
    <col min="2066" max="2066" width="40" customWidth="1"/>
    <col min="2067" max="2067" width="41.28515625" customWidth="1"/>
    <col min="2068" max="2068" width="36.140625" customWidth="1"/>
    <col min="2069" max="2069" width="33.7109375" customWidth="1"/>
    <col min="2070" max="2070" width="36.85546875" customWidth="1"/>
    <col min="2071" max="2071" width="35.7109375" customWidth="1"/>
    <col min="2072" max="2072" width="31.85546875" customWidth="1"/>
    <col min="2073" max="2073" width="40.85546875" customWidth="1"/>
    <col min="2074" max="2074" width="39.140625" customWidth="1"/>
    <col min="2075" max="2075" width="32" customWidth="1"/>
    <col min="2076" max="2076" width="30.85546875" customWidth="1"/>
    <col min="2077" max="2077" width="37.5703125" customWidth="1"/>
    <col min="2078" max="2078" width="31.5703125" customWidth="1"/>
    <col min="2079" max="2079" width="37.28515625" customWidth="1"/>
    <col min="2080" max="2080" width="35.28515625" customWidth="1"/>
    <col min="2081" max="2081" width="33" customWidth="1"/>
    <col min="2082" max="2082" width="19" customWidth="1"/>
    <col min="2305" max="2305" width="255.5703125" customWidth="1"/>
    <col min="2306" max="2306" width="68.5703125" customWidth="1"/>
    <col min="2307" max="2310" width="0" hidden="1" customWidth="1"/>
    <col min="2311" max="2311" width="69.7109375" customWidth="1"/>
    <col min="2312" max="2313" width="0" hidden="1" customWidth="1"/>
    <col min="2314" max="2314" width="71.140625" customWidth="1"/>
    <col min="2315" max="2315" width="31.85546875" customWidth="1"/>
    <col min="2316" max="2316" width="40.85546875" customWidth="1"/>
    <col min="2317" max="2317" width="34.28515625" customWidth="1"/>
    <col min="2318" max="2318" width="34.7109375" customWidth="1"/>
    <col min="2319" max="2319" width="34.42578125" customWidth="1"/>
    <col min="2320" max="2320" width="37" customWidth="1"/>
    <col min="2321" max="2321" width="37.5703125" customWidth="1"/>
    <col min="2322" max="2322" width="40" customWidth="1"/>
    <col min="2323" max="2323" width="41.28515625" customWidth="1"/>
    <col min="2324" max="2324" width="36.140625" customWidth="1"/>
    <col min="2325" max="2325" width="33.7109375" customWidth="1"/>
    <col min="2326" max="2326" width="36.85546875" customWidth="1"/>
    <col min="2327" max="2327" width="35.7109375" customWidth="1"/>
    <col min="2328" max="2328" width="31.85546875" customWidth="1"/>
    <col min="2329" max="2329" width="40.85546875" customWidth="1"/>
    <col min="2330" max="2330" width="39.140625" customWidth="1"/>
    <col min="2331" max="2331" width="32" customWidth="1"/>
    <col min="2332" max="2332" width="30.85546875" customWidth="1"/>
    <col min="2333" max="2333" width="37.5703125" customWidth="1"/>
    <col min="2334" max="2334" width="31.5703125" customWidth="1"/>
    <col min="2335" max="2335" width="37.28515625" customWidth="1"/>
    <col min="2336" max="2336" width="35.28515625" customWidth="1"/>
    <col min="2337" max="2337" width="33" customWidth="1"/>
    <col min="2338" max="2338" width="19" customWidth="1"/>
    <col min="2561" max="2561" width="255.5703125" customWidth="1"/>
    <col min="2562" max="2562" width="68.5703125" customWidth="1"/>
    <col min="2563" max="2566" width="0" hidden="1" customWidth="1"/>
    <col min="2567" max="2567" width="69.7109375" customWidth="1"/>
    <col min="2568" max="2569" width="0" hidden="1" customWidth="1"/>
    <col min="2570" max="2570" width="71.140625" customWidth="1"/>
    <col min="2571" max="2571" width="31.85546875" customWidth="1"/>
    <col min="2572" max="2572" width="40.85546875" customWidth="1"/>
    <col min="2573" max="2573" width="34.28515625" customWidth="1"/>
    <col min="2574" max="2574" width="34.7109375" customWidth="1"/>
    <col min="2575" max="2575" width="34.42578125" customWidth="1"/>
    <col min="2576" max="2576" width="37" customWidth="1"/>
    <col min="2577" max="2577" width="37.5703125" customWidth="1"/>
    <col min="2578" max="2578" width="40" customWidth="1"/>
    <col min="2579" max="2579" width="41.28515625" customWidth="1"/>
    <col min="2580" max="2580" width="36.140625" customWidth="1"/>
    <col min="2581" max="2581" width="33.7109375" customWidth="1"/>
    <col min="2582" max="2582" width="36.85546875" customWidth="1"/>
    <col min="2583" max="2583" width="35.7109375" customWidth="1"/>
    <col min="2584" max="2584" width="31.85546875" customWidth="1"/>
    <col min="2585" max="2585" width="40.85546875" customWidth="1"/>
    <col min="2586" max="2586" width="39.140625" customWidth="1"/>
    <col min="2587" max="2587" width="32" customWidth="1"/>
    <col min="2588" max="2588" width="30.85546875" customWidth="1"/>
    <col min="2589" max="2589" width="37.5703125" customWidth="1"/>
    <col min="2590" max="2590" width="31.5703125" customWidth="1"/>
    <col min="2591" max="2591" width="37.28515625" customWidth="1"/>
    <col min="2592" max="2592" width="35.28515625" customWidth="1"/>
    <col min="2593" max="2593" width="33" customWidth="1"/>
    <col min="2594" max="2594" width="19" customWidth="1"/>
    <col min="2817" max="2817" width="255.5703125" customWidth="1"/>
    <col min="2818" max="2818" width="68.5703125" customWidth="1"/>
    <col min="2819" max="2822" width="0" hidden="1" customWidth="1"/>
    <col min="2823" max="2823" width="69.7109375" customWidth="1"/>
    <col min="2824" max="2825" width="0" hidden="1" customWidth="1"/>
    <col min="2826" max="2826" width="71.140625" customWidth="1"/>
    <col min="2827" max="2827" width="31.85546875" customWidth="1"/>
    <col min="2828" max="2828" width="40.85546875" customWidth="1"/>
    <col min="2829" max="2829" width="34.28515625" customWidth="1"/>
    <col min="2830" max="2830" width="34.7109375" customWidth="1"/>
    <col min="2831" max="2831" width="34.42578125" customWidth="1"/>
    <col min="2832" max="2832" width="37" customWidth="1"/>
    <col min="2833" max="2833" width="37.5703125" customWidth="1"/>
    <col min="2834" max="2834" width="40" customWidth="1"/>
    <col min="2835" max="2835" width="41.28515625" customWidth="1"/>
    <col min="2836" max="2836" width="36.140625" customWidth="1"/>
    <col min="2837" max="2837" width="33.7109375" customWidth="1"/>
    <col min="2838" max="2838" width="36.85546875" customWidth="1"/>
    <col min="2839" max="2839" width="35.7109375" customWidth="1"/>
    <col min="2840" max="2840" width="31.85546875" customWidth="1"/>
    <col min="2841" max="2841" width="40.85546875" customWidth="1"/>
    <col min="2842" max="2842" width="39.140625" customWidth="1"/>
    <col min="2843" max="2843" width="32" customWidth="1"/>
    <col min="2844" max="2844" width="30.85546875" customWidth="1"/>
    <col min="2845" max="2845" width="37.5703125" customWidth="1"/>
    <col min="2846" max="2846" width="31.5703125" customWidth="1"/>
    <col min="2847" max="2847" width="37.28515625" customWidth="1"/>
    <col min="2848" max="2848" width="35.28515625" customWidth="1"/>
    <col min="2849" max="2849" width="33" customWidth="1"/>
    <col min="2850" max="2850" width="19" customWidth="1"/>
    <col min="3073" max="3073" width="255.5703125" customWidth="1"/>
    <col min="3074" max="3074" width="68.5703125" customWidth="1"/>
    <col min="3075" max="3078" width="0" hidden="1" customWidth="1"/>
    <col min="3079" max="3079" width="69.7109375" customWidth="1"/>
    <col min="3080" max="3081" width="0" hidden="1" customWidth="1"/>
    <col min="3082" max="3082" width="71.140625" customWidth="1"/>
    <col min="3083" max="3083" width="31.85546875" customWidth="1"/>
    <col min="3084" max="3084" width="40.85546875" customWidth="1"/>
    <col min="3085" max="3085" width="34.28515625" customWidth="1"/>
    <col min="3086" max="3086" width="34.7109375" customWidth="1"/>
    <col min="3087" max="3087" width="34.42578125" customWidth="1"/>
    <col min="3088" max="3088" width="37" customWidth="1"/>
    <col min="3089" max="3089" width="37.5703125" customWidth="1"/>
    <col min="3090" max="3090" width="40" customWidth="1"/>
    <col min="3091" max="3091" width="41.28515625" customWidth="1"/>
    <col min="3092" max="3092" width="36.140625" customWidth="1"/>
    <col min="3093" max="3093" width="33.7109375" customWidth="1"/>
    <col min="3094" max="3094" width="36.85546875" customWidth="1"/>
    <col min="3095" max="3095" width="35.7109375" customWidth="1"/>
    <col min="3096" max="3096" width="31.85546875" customWidth="1"/>
    <col min="3097" max="3097" width="40.85546875" customWidth="1"/>
    <col min="3098" max="3098" width="39.140625" customWidth="1"/>
    <col min="3099" max="3099" width="32" customWidth="1"/>
    <col min="3100" max="3100" width="30.85546875" customWidth="1"/>
    <col min="3101" max="3101" width="37.5703125" customWidth="1"/>
    <col min="3102" max="3102" width="31.5703125" customWidth="1"/>
    <col min="3103" max="3103" width="37.28515625" customWidth="1"/>
    <col min="3104" max="3104" width="35.28515625" customWidth="1"/>
    <col min="3105" max="3105" width="33" customWidth="1"/>
    <col min="3106" max="3106" width="19" customWidth="1"/>
    <col min="3329" max="3329" width="255.5703125" customWidth="1"/>
    <col min="3330" max="3330" width="68.5703125" customWidth="1"/>
    <col min="3331" max="3334" width="0" hidden="1" customWidth="1"/>
    <col min="3335" max="3335" width="69.7109375" customWidth="1"/>
    <col min="3336" max="3337" width="0" hidden="1" customWidth="1"/>
    <col min="3338" max="3338" width="71.140625" customWidth="1"/>
    <col min="3339" max="3339" width="31.85546875" customWidth="1"/>
    <col min="3340" max="3340" width="40.85546875" customWidth="1"/>
    <col min="3341" max="3341" width="34.28515625" customWidth="1"/>
    <col min="3342" max="3342" width="34.7109375" customWidth="1"/>
    <col min="3343" max="3343" width="34.42578125" customWidth="1"/>
    <col min="3344" max="3344" width="37" customWidth="1"/>
    <col min="3345" max="3345" width="37.5703125" customWidth="1"/>
    <col min="3346" max="3346" width="40" customWidth="1"/>
    <col min="3347" max="3347" width="41.28515625" customWidth="1"/>
    <col min="3348" max="3348" width="36.140625" customWidth="1"/>
    <col min="3349" max="3349" width="33.7109375" customWidth="1"/>
    <col min="3350" max="3350" width="36.85546875" customWidth="1"/>
    <col min="3351" max="3351" width="35.7109375" customWidth="1"/>
    <col min="3352" max="3352" width="31.85546875" customWidth="1"/>
    <col min="3353" max="3353" width="40.85546875" customWidth="1"/>
    <col min="3354" max="3354" width="39.140625" customWidth="1"/>
    <col min="3355" max="3355" width="32" customWidth="1"/>
    <col min="3356" max="3356" width="30.85546875" customWidth="1"/>
    <col min="3357" max="3357" width="37.5703125" customWidth="1"/>
    <col min="3358" max="3358" width="31.5703125" customWidth="1"/>
    <col min="3359" max="3359" width="37.28515625" customWidth="1"/>
    <col min="3360" max="3360" width="35.28515625" customWidth="1"/>
    <col min="3361" max="3361" width="33" customWidth="1"/>
    <col min="3362" max="3362" width="19" customWidth="1"/>
    <col min="3585" max="3585" width="255.5703125" customWidth="1"/>
    <col min="3586" max="3586" width="68.5703125" customWidth="1"/>
    <col min="3587" max="3590" width="0" hidden="1" customWidth="1"/>
    <col min="3591" max="3591" width="69.7109375" customWidth="1"/>
    <col min="3592" max="3593" width="0" hidden="1" customWidth="1"/>
    <col min="3594" max="3594" width="71.140625" customWidth="1"/>
    <col min="3595" max="3595" width="31.85546875" customWidth="1"/>
    <col min="3596" max="3596" width="40.85546875" customWidth="1"/>
    <col min="3597" max="3597" width="34.28515625" customWidth="1"/>
    <col min="3598" max="3598" width="34.7109375" customWidth="1"/>
    <col min="3599" max="3599" width="34.42578125" customWidth="1"/>
    <col min="3600" max="3600" width="37" customWidth="1"/>
    <col min="3601" max="3601" width="37.5703125" customWidth="1"/>
    <col min="3602" max="3602" width="40" customWidth="1"/>
    <col min="3603" max="3603" width="41.28515625" customWidth="1"/>
    <col min="3604" max="3604" width="36.140625" customWidth="1"/>
    <col min="3605" max="3605" width="33.7109375" customWidth="1"/>
    <col min="3606" max="3606" width="36.85546875" customWidth="1"/>
    <col min="3607" max="3607" width="35.7109375" customWidth="1"/>
    <col min="3608" max="3608" width="31.85546875" customWidth="1"/>
    <col min="3609" max="3609" width="40.85546875" customWidth="1"/>
    <col min="3610" max="3610" width="39.140625" customWidth="1"/>
    <col min="3611" max="3611" width="32" customWidth="1"/>
    <col min="3612" max="3612" width="30.85546875" customWidth="1"/>
    <col min="3613" max="3613" width="37.5703125" customWidth="1"/>
    <col min="3614" max="3614" width="31.5703125" customWidth="1"/>
    <col min="3615" max="3615" width="37.28515625" customWidth="1"/>
    <col min="3616" max="3616" width="35.28515625" customWidth="1"/>
    <col min="3617" max="3617" width="33" customWidth="1"/>
    <col min="3618" max="3618" width="19" customWidth="1"/>
    <col min="3841" max="3841" width="255.5703125" customWidth="1"/>
    <col min="3842" max="3842" width="68.5703125" customWidth="1"/>
    <col min="3843" max="3846" width="0" hidden="1" customWidth="1"/>
    <col min="3847" max="3847" width="69.7109375" customWidth="1"/>
    <col min="3848" max="3849" width="0" hidden="1" customWidth="1"/>
    <col min="3850" max="3850" width="71.140625" customWidth="1"/>
    <col min="3851" max="3851" width="31.85546875" customWidth="1"/>
    <col min="3852" max="3852" width="40.85546875" customWidth="1"/>
    <col min="3853" max="3853" width="34.28515625" customWidth="1"/>
    <col min="3854" max="3854" width="34.7109375" customWidth="1"/>
    <col min="3855" max="3855" width="34.42578125" customWidth="1"/>
    <col min="3856" max="3856" width="37" customWidth="1"/>
    <col min="3857" max="3857" width="37.5703125" customWidth="1"/>
    <col min="3858" max="3858" width="40" customWidth="1"/>
    <col min="3859" max="3859" width="41.28515625" customWidth="1"/>
    <col min="3860" max="3860" width="36.140625" customWidth="1"/>
    <col min="3861" max="3861" width="33.7109375" customWidth="1"/>
    <col min="3862" max="3862" width="36.85546875" customWidth="1"/>
    <col min="3863" max="3863" width="35.7109375" customWidth="1"/>
    <col min="3864" max="3864" width="31.85546875" customWidth="1"/>
    <col min="3865" max="3865" width="40.85546875" customWidth="1"/>
    <col min="3866" max="3866" width="39.140625" customWidth="1"/>
    <col min="3867" max="3867" width="32" customWidth="1"/>
    <col min="3868" max="3868" width="30.85546875" customWidth="1"/>
    <col min="3869" max="3869" width="37.5703125" customWidth="1"/>
    <col min="3870" max="3870" width="31.5703125" customWidth="1"/>
    <col min="3871" max="3871" width="37.28515625" customWidth="1"/>
    <col min="3872" max="3872" width="35.28515625" customWidth="1"/>
    <col min="3873" max="3873" width="33" customWidth="1"/>
    <col min="3874" max="3874" width="19" customWidth="1"/>
    <col min="4097" max="4097" width="255.5703125" customWidth="1"/>
    <col min="4098" max="4098" width="68.5703125" customWidth="1"/>
    <col min="4099" max="4102" width="0" hidden="1" customWidth="1"/>
    <col min="4103" max="4103" width="69.7109375" customWidth="1"/>
    <col min="4104" max="4105" width="0" hidden="1" customWidth="1"/>
    <col min="4106" max="4106" width="71.140625" customWidth="1"/>
    <col min="4107" max="4107" width="31.85546875" customWidth="1"/>
    <col min="4108" max="4108" width="40.85546875" customWidth="1"/>
    <col min="4109" max="4109" width="34.28515625" customWidth="1"/>
    <col min="4110" max="4110" width="34.7109375" customWidth="1"/>
    <col min="4111" max="4111" width="34.42578125" customWidth="1"/>
    <col min="4112" max="4112" width="37" customWidth="1"/>
    <col min="4113" max="4113" width="37.5703125" customWidth="1"/>
    <col min="4114" max="4114" width="40" customWidth="1"/>
    <col min="4115" max="4115" width="41.28515625" customWidth="1"/>
    <col min="4116" max="4116" width="36.140625" customWidth="1"/>
    <col min="4117" max="4117" width="33.7109375" customWidth="1"/>
    <col min="4118" max="4118" width="36.85546875" customWidth="1"/>
    <col min="4119" max="4119" width="35.7109375" customWidth="1"/>
    <col min="4120" max="4120" width="31.85546875" customWidth="1"/>
    <col min="4121" max="4121" width="40.85546875" customWidth="1"/>
    <col min="4122" max="4122" width="39.140625" customWidth="1"/>
    <col min="4123" max="4123" width="32" customWidth="1"/>
    <col min="4124" max="4124" width="30.85546875" customWidth="1"/>
    <col min="4125" max="4125" width="37.5703125" customWidth="1"/>
    <col min="4126" max="4126" width="31.5703125" customWidth="1"/>
    <col min="4127" max="4127" width="37.28515625" customWidth="1"/>
    <col min="4128" max="4128" width="35.28515625" customWidth="1"/>
    <col min="4129" max="4129" width="33" customWidth="1"/>
    <col min="4130" max="4130" width="19" customWidth="1"/>
    <col min="4353" max="4353" width="255.5703125" customWidth="1"/>
    <col min="4354" max="4354" width="68.5703125" customWidth="1"/>
    <col min="4355" max="4358" width="0" hidden="1" customWidth="1"/>
    <col min="4359" max="4359" width="69.7109375" customWidth="1"/>
    <col min="4360" max="4361" width="0" hidden="1" customWidth="1"/>
    <col min="4362" max="4362" width="71.140625" customWidth="1"/>
    <col min="4363" max="4363" width="31.85546875" customWidth="1"/>
    <col min="4364" max="4364" width="40.85546875" customWidth="1"/>
    <col min="4365" max="4365" width="34.28515625" customWidth="1"/>
    <col min="4366" max="4366" width="34.7109375" customWidth="1"/>
    <col min="4367" max="4367" width="34.42578125" customWidth="1"/>
    <col min="4368" max="4368" width="37" customWidth="1"/>
    <col min="4369" max="4369" width="37.5703125" customWidth="1"/>
    <col min="4370" max="4370" width="40" customWidth="1"/>
    <col min="4371" max="4371" width="41.28515625" customWidth="1"/>
    <col min="4372" max="4372" width="36.140625" customWidth="1"/>
    <col min="4373" max="4373" width="33.7109375" customWidth="1"/>
    <col min="4374" max="4374" width="36.85546875" customWidth="1"/>
    <col min="4375" max="4375" width="35.7109375" customWidth="1"/>
    <col min="4376" max="4376" width="31.85546875" customWidth="1"/>
    <col min="4377" max="4377" width="40.85546875" customWidth="1"/>
    <col min="4378" max="4378" width="39.140625" customWidth="1"/>
    <col min="4379" max="4379" width="32" customWidth="1"/>
    <col min="4380" max="4380" width="30.85546875" customWidth="1"/>
    <col min="4381" max="4381" width="37.5703125" customWidth="1"/>
    <col min="4382" max="4382" width="31.5703125" customWidth="1"/>
    <col min="4383" max="4383" width="37.28515625" customWidth="1"/>
    <col min="4384" max="4384" width="35.28515625" customWidth="1"/>
    <col min="4385" max="4385" width="33" customWidth="1"/>
    <col min="4386" max="4386" width="19" customWidth="1"/>
    <col min="4609" max="4609" width="255.5703125" customWidth="1"/>
    <col min="4610" max="4610" width="68.5703125" customWidth="1"/>
    <col min="4611" max="4614" width="0" hidden="1" customWidth="1"/>
    <col min="4615" max="4615" width="69.7109375" customWidth="1"/>
    <col min="4616" max="4617" width="0" hidden="1" customWidth="1"/>
    <col min="4618" max="4618" width="71.140625" customWidth="1"/>
    <col min="4619" max="4619" width="31.85546875" customWidth="1"/>
    <col min="4620" max="4620" width="40.85546875" customWidth="1"/>
    <col min="4621" max="4621" width="34.28515625" customWidth="1"/>
    <col min="4622" max="4622" width="34.7109375" customWidth="1"/>
    <col min="4623" max="4623" width="34.42578125" customWidth="1"/>
    <col min="4624" max="4624" width="37" customWidth="1"/>
    <col min="4625" max="4625" width="37.5703125" customWidth="1"/>
    <col min="4626" max="4626" width="40" customWidth="1"/>
    <col min="4627" max="4627" width="41.28515625" customWidth="1"/>
    <col min="4628" max="4628" width="36.140625" customWidth="1"/>
    <col min="4629" max="4629" width="33.7109375" customWidth="1"/>
    <col min="4630" max="4630" width="36.85546875" customWidth="1"/>
    <col min="4631" max="4631" width="35.7109375" customWidth="1"/>
    <col min="4632" max="4632" width="31.85546875" customWidth="1"/>
    <col min="4633" max="4633" width="40.85546875" customWidth="1"/>
    <col min="4634" max="4634" width="39.140625" customWidth="1"/>
    <col min="4635" max="4635" width="32" customWidth="1"/>
    <col min="4636" max="4636" width="30.85546875" customWidth="1"/>
    <col min="4637" max="4637" width="37.5703125" customWidth="1"/>
    <col min="4638" max="4638" width="31.5703125" customWidth="1"/>
    <col min="4639" max="4639" width="37.28515625" customWidth="1"/>
    <col min="4640" max="4640" width="35.28515625" customWidth="1"/>
    <col min="4641" max="4641" width="33" customWidth="1"/>
    <col min="4642" max="4642" width="19" customWidth="1"/>
    <col min="4865" max="4865" width="255.5703125" customWidth="1"/>
    <col min="4866" max="4866" width="68.5703125" customWidth="1"/>
    <col min="4867" max="4870" width="0" hidden="1" customWidth="1"/>
    <col min="4871" max="4871" width="69.7109375" customWidth="1"/>
    <col min="4872" max="4873" width="0" hidden="1" customWidth="1"/>
    <col min="4874" max="4874" width="71.140625" customWidth="1"/>
    <col min="4875" max="4875" width="31.85546875" customWidth="1"/>
    <col min="4876" max="4876" width="40.85546875" customWidth="1"/>
    <col min="4877" max="4877" width="34.28515625" customWidth="1"/>
    <col min="4878" max="4878" width="34.7109375" customWidth="1"/>
    <col min="4879" max="4879" width="34.42578125" customWidth="1"/>
    <col min="4880" max="4880" width="37" customWidth="1"/>
    <col min="4881" max="4881" width="37.5703125" customWidth="1"/>
    <col min="4882" max="4882" width="40" customWidth="1"/>
    <col min="4883" max="4883" width="41.28515625" customWidth="1"/>
    <col min="4884" max="4884" width="36.140625" customWidth="1"/>
    <col min="4885" max="4885" width="33.7109375" customWidth="1"/>
    <col min="4886" max="4886" width="36.85546875" customWidth="1"/>
    <col min="4887" max="4887" width="35.7109375" customWidth="1"/>
    <col min="4888" max="4888" width="31.85546875" customWidth="1"/>
    <col min="4889" max="4889" width="40.85546875" customWidth="1"/>
    <col min="4890" max="4890" width="39.140625" customWidth="1"/>
    <col min="4891" max="4891" width="32" customWidth="1"/>
    <col min="4892" max="4892" width="30.85546875" customWidth="1"/>
    <col min="4893" max="4893" width="37.5703125" customWidth="1"/>
    <col min="4894" max="4894" width="31.5703125" customWidth="1"/>
    <col min="4895" max="4895" width="37.28515625" customWidth="1"/>
    <col min="4896" max="4896" width="35.28515625" customWidth="1"/>
    <col min="4897" max="4897" width="33" customWidth="1"/>
    <col min="4898" max="4898" width="19" customWidth="1"/>
    <col min="5121" max="5121" width="255.5703125" customWidth="1"/>
    <col min="5122" max="5122" width="68.5703125" customWidth="1"/>
    <col min="5123" max="5126" width="0" hidden="1" customWidth="1"/>
    <col min="5127" max="5127" width="69.7109375" customWidth="1"/>
    <col min="5128" max="5129" width="0" hidden="1" customWidth="1"/>
    <col min="5130" max="5130" width="71.140625" customWidth="1"/>
    <col min="5131" max="5131" width="31.85546875" customWidth="1"/>
    <col min="5132" max="5132" width="40.85546875" customWidth="1"/>
    <col min="5133" max="5133" width="34.28515625" customWidth="1"/>
    <col min="5134" max="5134" width="34.7109375" customWidth="1"/>
    <col min="5135" max="5135" width="34.42578125" customWidth="1"/>
    <col min="5136" max="5136" width="37" customWidth="1"/>
    <col min="5137" max="5137" width="37.5703125" customWidth="1"/>
    <col min="5138" max="5138" width="40" customWidth="1"/>
    <col min="5139" max="5139" width="41.28515625" customWidth="1"/>
    <col min="5140" max="5140" width="36.140625" customWidth="1"/>
    <col min="5141" max="5141" width="33.7109375" customWidth="1"/>
    <col min="5142" max="5142" width="36.85546875" customWidth="1"/>
    <col min="5143" max="5143" width="35.7109375" customWidth="1"/>
    <col min="5144" max="5144" width="31.85546875" customWidth="1"/>
    <col min="5145" max="5145" width="40.85546875" customWidth="1"/>
    <col min="5146" max="5146" width="39.140625" customWidth="1"/>
    <col min="5147" max="5147" width="32" customWidth="1"/>
    <col min="5148" max="5148" width="30.85546875" customWidth="1"/>
    <col min="5149" max="5149" width="37.5703125" customWidth="1"/>
    <col min="5150" max="5150" width="31.5703125" customWidth="1"/>
    <col min="5151" max="5151" width="37.28515625" customWidth="1"/>
    <col min="5152" max="5152" width="35.28515625" customWidth="1"/>
    <col min="5153" max="5153" width="33" customWidth="1"/>
    <col min="5154" max="5154" width="19" customWidth="1"/>
    <col min="5377" max="5377" width="255.5703125" customWidth="1"/>
    <col min="5378" max="5378" width="68.5703125" customWidth="1"/>
    <col min="5379" max="5382" width="0" hidden="1" customWidth="1"/>
    <col min="5383" max="5383" width="69.7109375" customWidth="1"/>
    <col min="5384" max="5385" width="0" hidden="1" customWidth="1"/>
    <col min="5386" max="5386" width="71.140625" customWidth="1"/>
    <col min="5387" max="5387" width="31.85546875" customWidth="1"/>
    <col min="5388" max="5388" width="40.85546875" customWidth="1"/>
    <col min="5389" max="5389" width="34.28515625" customWidth="1"/>
    <col min="5390" max="5390" width="34.7109375" customWidth="1"/>
    <col min="5391" max="5391" width="34.42578125" customWidth="1"/>
    <col min="5392" max="5392" width="37" customWidth="1"/>
    <col min="5393" max="5393" width="37.5703125" customWidth="1"/>
    <col min="5394" max="5394" width="40" customWidth="1"/>
    <col min="5395" max="5395" width="41.28515625" customWidth="1"/>
    <col min="5396" max="5396" width="36.140625" customWidth="1"/>
    <col min="5397" max="5397" width="33.7109375" customWidth="1"/>
    <col min="5398" max="5398" width="36.85546875" customWidth="1"/>
    <col min="5399" max="5399" width="35.7109375" customWidth="1"/>
    <col min="5400" max="5400" width="31.85546875" customWidth="1"/>
    <col min="5401" max="5401" width="40.85546875" customWidth="1"/>
    <col min="5402" max="5402" width="39.140625" customWidth="1"/>
    <col min="5403" max="5403" width="32" customWidth="1"/>
    <col min="5404" max="5404" width="30.85546875" customWidth="1"/>
    <col min="5405" max="5405" width="37.5703125" customWidth="1"/>
    <col min="5406" max="5406" width="31.5703125" customWidth="1"/>
    <col min="5407" max="5407" width="37.28515625" customWidth="1"/>
    <col min="5408" max="5408" width="35.28515625" customWidth="1"/>
    <col min="5409" max="5409" width="33" customWidth="1"/>
    <col min="5410" max="5410" width="19" customWidth="1"/>
    <col min="5633" max="5633" width="255.5703125" customWidth="1"/>
    <col min="5634" max="5634" width="68.5703125" customWidth="1"/>
    <col min="5635" max="5638" width="0" hidden="1" customWidth="1"/>
    <col min="5639" max="5639" width="69.7109375" customWidth="1"/>
    <col min="5640" max="5641" width="0" hidden="1" customWidth="1"/>
    <col min="5642" max="5642" width="71.140625" customWidth="1"/>
    <col min="5643" max="5643" width="31.85546875" customWidth="1"/>
    <col min="5644" max="5644" width="40.85546875" customWidth="1"/>
    <col min="5645" max="5645" width="34.28515625" customWidth="1"/>
    <col min="5646" max="5646" width="34.7109375" customWidth="1"/>
    <col min="5647" max="5647" width="34.42578125" customWidth="1"/>
    <col min="5648" max="5648" width="37" customWidth="1"/>
    <col min="5649" max="5649" width="37.5703125" customWidth="1"/>
    <col min="5650" max="5650" width="40" customWidth="1"/>
    <col min="5651" max="5651" width="41.28515625" customWidth="1"/>
    <col min="5652" max="5652" width="36.140625" customWidth="1"/>
    <col min="5653" max="5653" width="33.7109375" customWidth="1"/>
    <col min="5654" max="5654" width="36.85546875" customWidth="1"/>
    <col min="5655" max="5655" width="35.7109375" customWidth="1"/>
    <col min="5656" max="5656" width="31.85546875" customWidth="1"/>
    <col min="5657" max="5657" width="40.85546875" customWidth="1"/>
    <col min="5658" max="5658" width="39.140625" customWidth="1"/>
    <col min="5659" max="5659" width="32" customWidth="1"/>
    <col min="5660" max="5660" width="30.85546875" customWidth="1"/>
    <col min="5661" max="5661" width="37.5703125" customWidth="1"/>
    <col min="5662" max="5662" width="31.5703125" customWidth="1"/>
    <col min="5663" max="5663" width="37.28515625" customWidth="1"/>
    <col min="5664" max="5664" width="35.28515625" customWidth="1"/>
    <col min="5665" max="5665" width="33" customWidth="1"/>
    <col min="5666" max="5666" width="19" customWidth="1"/>
    <col min="5889" max="5889" width="255.5703125" customWidth="1"/>
    <col min="5890" max="5890" width="68.5703125" customWidth="1"/>
    <col min="5891" max="5894" width="0" hidden="1" customWidth="1"/>
    <col min="5895" max="5895" width="69.7109375" customWidth="1"/>
    <col min="5896" max="5897" width="0" hidden="1" customWidth="1"/>
    <col min="5898" max="5898" width="71.140625" customWidth="1"/>
    <col min="5899" max="5899" width="31.85546875" customWidth="1"/>
    <col min="5900" max="5900" width="40.85546875" customWidth="1"/>
    <col min="5901" max="5901" width="34.28515625" customWidth="1"/>
    <col min="5902" max="5902" width="34.7109375" customWidth="1"/>
    <col min="5903" max="5903" width="34.42578125" customWidth="1"/>
    <col min="5904" max="5904" width="37" customWidth="1"/>
    <col min="5905" max="5905" width="37.5703125" customWidth="1"/>
    <col min="5906" max="5906" width="40" customWidth="1"/>
    <col min="5907" max="5907" width="41.28515625" customWidth="1"/>
    <col min="5908" max="5908" width="36.140625" customWidth="1"/>
    <col min="5909" max="5909" width="33.7109375" customWidth="1"/>
    <col min="5910" max="5910" width="36.85546875" customWidth="1"/>
    <col min="5911" max="5911" width="35.7109375" customWidth="1"/>
    <col min="5912" max="5912" width="31.85546875" customWidth="1"/>
    <col min="5913" max="5913" width="40.85546875" customWidth="1"/>
    <col min="5914" max="5914" width="39.140625" customWidth="1"/>
    <col min="5915" max="5915" width="32" customWidth="1"/>
    <col min="5916" max="5916" width="30.85546875" customWidth="1"/>
    <col min="5917" max="5917" width="37.5703125" customWidth="1"/>
    <col min="5918" max="5918" width="31.5703125" customWidth="1"/>
    <col min="5919" max="5919" width="37.28515625" customWidth="1"/>
    <col min="5920" max="5920" width="35.28515625" customWidth="1"/>
    <col min="5921" max="5921" width="33" customWidth="1"/>
    <col min="5922" max="5922" width="19" customWidth="1"/>
    <col min="6145" max="6145" width="255.5703125" customWidth="1"/>
    <col min="6146" max="6146" width="68.5703125" customWidth="1"/>
    <col min="6147" max="6150" width="0" hidden="1" customWidth="1"/>
    <col min="6151" max="6151" width="69.7109375" customWidth="1"/>
    <col min="6152" max="6153" width="0" hidden="1" customWidth="1"/>
    <col min="6154" max="6154" width="71.140625" customWidth="1"/>
    <col min="6155" max="6155" width="31.85546875" customWidth="1"/>
    <col min="6156" max="6156" width="40.85546875" customWidth="1"/>
    <col min="6157" max="6157" width="34.28515625" customWidth="1"/>
    <col min="6158" max="6158" width="34.7109375" customWidth="1"/>
    <col min="6159" max="6159" width="34.42578125" customWidth="1"/>
    <col min="6160" max="6160" width="37" customWidth="1"/>
    <col min="6161" max="6161" width="37.5703125" customWidth="1"/>
    <col min="6162" max="6162" width="40" customWidth="1"/>
    <col min="6163" max="6163" width="41.28515625" customWidth="1"/>
    <col min="6164" max="6164" width="36.140625" customWidth="1"/>
    <col min="6165" max="6165" width="33.7109375" customWidth="1"/>
    <col min="6166" max="6166" width="36.85546875" customWidth="1"/>
    <col min="6167" max="6167" width="35.7109375" customWidth="1"/>
    <col min="6168" max="6168" width="31.85546875" customWidth="1"/>
    <col min="6169" max="6169" width="40.85546875" customWidth="1"/>
    <col min="6170" max="6170" width="39.140625" customWidth="1"/>
    <col min="6171" max="6171" width="32" customWidth="1"/>
    <col min="6172" max="6172" width="30.85546875" customWidth="1"/>
    <col min="6173" max="6173" width="37.5703125" customWidth="1"/>
    <col min="6174" max="6174" width="31.5703125" customWidth="1"/>
    <col min="6175" max="6175" width="37.28515625" customWidth="1"/>
    <col min="6176" max="6176" width="35.28515625" customWidth="1"/>
    <col min="6177" max="6177" width="33" customWidth="1"/>
    <col min="6178" max="6178" width="19" customWidth="1"/>
    <col min="6401" max="6401" width="255.5703125" customWidth="1"/>
    <col min="6402" max="6402" width="68.5703125" customWidth="1"/>
    <col min="6403" max="6406" width="0" hidden="1" customWidth="1"/>
    <col min="6407" max="6407" width="69.7109375" customWidth="1"/>
    <col min="6408" max="6409" width="0" hidden="1" customWidth="1"/>
    <col min="6410" max="6410" width="71.140625" customWidth="1"/>
    <col min="6411" max="6411" width="31.85546875" customWidth="1"/>
    <col min="6412" max="6412" width="40.85546875" customWidth="1"/>
    <col min="6413" max="6413" width="34.28515625" customWidth="1"/>
    <col min="6414" max="6414" width="34.7109375" customWidth="1"/>
    <col min="6415" max="6415" width="34.42578125" customWidth="1"/>
    <col min="6416" max="6416" width="37" customWidth="1"/>
    <col min="6417" max="6417" width="37.5703125" customWidth="1"/>
    <col min="6418" max="6418" width="40" customWidth="1"/>
    <col min="6419" max="6419" width="41.28515625" customWidth="1"/>
    <col min="6420" max="6420" width="36.140625" customWidth="1"/>
    <col min="6421" max="6421" width="33.7109375" customWidth="1"/>
    <col min="6422" max="6422" width="36.85546875" customWidth="1"/>
    <col min="6423" max="6423" width="35.7109375" customWidth="1"/>
    <col min="6424" max="6424" width="31.85546875" customWidth="1"/>
    <col min="6425" max="6425" width="40.85546875" customWidth="1"/>
    <col min="6426" max="6426" width="39.140625" customWidth="1"/>
    <col min="6427" max="6427" width="32" customWidth="1"/>
    <col min="6428" max="6428" width="30.85546875" customWidth="1"/>
    <col min="6429" max="6429" width="37.5703125" customWidth="1"/>
    <col min="6430" max="6430" width="31.5703125" customWidth="1"/>
    <col min="6431" max="6431" width="37.28515625" customWidth="1"/>
    <col min="6432" max="6432" width="35.28515625" customWidth="1"/>
    <col min="6433" max="6433" width="33" customWidth="1"/>
    <col min="6434" max="6434" width="19" customWidth="1"/>
    <col min="6657" max="6657" width="255.5703125" customWidth="1"/>
    <col min="6658" max="6658" width="68.5703125" customWidth="1"/>
    <col min="6659" max="6662" width="0" hidden="1" customWidth="1"/>
    <col min="6663" max="6663" width="69.7109375" customWidth="1"/>
    <col min="6664" max="6665" width="0" hidden="1" customWidth="1"/>
    <col min="6666" max="6666" width="71.140625" customWidth="1"/>
    <col min="6667" max="6667" width="31.85546875" customWidth="1"/>
    <col min="6668" max="6668" width="40.85546875" customWidth="1"/>
    <col min="6669" max="6669" width="34.28515625" customWidth="1"/>
    <col min="6670" max="6670" width="34.7109375" customWidth="1"/>
    <col min="6671" max="6671" width="34.42578125" customWidth="1"/>
    <col min="6672" max="6672" width="37" customWidth="1"/>
    <col min="6673" max="6673" width="37.5703125" customWidth="1"/>
    <col min="6674" max="6674" width="40" customWidth="1"/>
    <col min="6675" max="6675" width="41.28515625" customWidth="1"/>
    <col min="6676" max="6676" width="36.140625" customWidth="1"/>
    <col min="6677" max="6677" width="33.7109375" customWidth="1"/>
    <col min="6678" max="6678" width="36.85546875" customWidth="1"/>
    <col min="6679" max="6679" width="35.7109375" customWidth="1"/>
    <col min="6680" max="6680" width="31.85546875" customWidth="1"/>
    <col min="6681" max="6681" width="40.85546875" customWidth="1"/>
    <col min="6682" max="6682" width="39.140625" customWidth="1"/>
    <col min="6683" max="6683" width="32" customWidth="1"/>
    <col min="6684" max="6684" width="30.85546875" customWidth="1"/>
    <col min="6685" max="6685" width="37.5703125" customWidth="1"/>
    <col min="6686" max="6686" width="31.5703125" customWidth="1"/>
    <col min="6687" max="6687" width="37.28515625" customWidth="1"/>
    <col min="6688" max="6688" width="35.28515625" customWidth="1"/>
    <col min="6689" max="6689" width="33" customWidth="1"/>
    <col min="6690" max="6690" width="19" customWidth="1"/>
    <col min="6913" max="6913" width="255.5703125" customWidth="1"/>
    <col min="6914" max="6914" width="68.5703125" customWidth="1"/>
    <col min="6915" max="6918" width="0" hidden="1" customWidth="1"/>
    <col min="6919" max="6919" width="69.7109375" customWidth="1"/>
    <col min="6920" max="6921" width="0" hidden="1" customWidth="1"/>
    <col min="6922" max="6922" width="71.140625" customWidth="1"/>
    <col min="6923" max="6923" width="31.85546875" customWidth="1"/>
    <col min="6924" max="6924" width="40.85546875" customWidth="1"/>
    <col min="6925" max="6925" width="34.28515625" customWidth="1"/>
    <col min="6926" max="6926" width="34.7109375" customWidth="1"/>
    <col min="6927" max="6927" width="34.42578125" customWidth="1"/>
    <col min="6928" max="6928" width="37" customWidth="1"/>
    <col min="6929" max="6929" width="37.5703125" customWidth="1"/>
    <col min="6930" max="6930" width="40" customWidth="1"/>
    <col min="6931" max="6931" width="41.28515625" customWidth="1"/>
    <col min="6932" max="6932" width="36.140625" customWidth="1"/>
    <col min="6933" max="6933" width="33.7109375" customWidth="1"/>
    <col min="6934" max="6934" width="36.85546875" customWidth="1"/>
    <col min="6935" max="6935" width="35.7109375" customWidth="1"/>
    <col min="6936" max="6936" width="31.85546875" customWidth="1"/>
    <col min="6937" max="6937" width="40.85546875" customWidth="1"/>
    <col min="6938" max="6938" width="39.140625" customWidth="1"/>
    <col min="6939" max="6939" width="32" customWidth="1"/>
    <col min="6940" max="6940" width="30.85546875" customWidth="1"/>
    <col min="6941" max="6941" width="37.5703125" customWidth="1"/>
    <col min="6942" max="6942" width="31.5703125" customWidth="1"/>
    <col min="6943" max="6943" width="37.28515625" customWidth="1"/>
    <col min="6944" max="6944" width="35.28515625" customWidth="1"/>
    <col min="6945" max="6945" width="33" customWidth="1"/>
    <col min="6946" max="6946" width="19" customWidth="1"/>
    <col min="7169" max="7169" width="255.5703125" customWidth="1"/>
    <col min="7170" max="7170" width="68.5703125" customWidth="1"/>
    <col min="7171" max="7174" width="0" hidden="1" customWidth="1"/>
    <col min="7175" max="7175" width="69.7109375" customWidth="1"/>
    <col min="7176" max="7177" width="0" hidden="1" customWidth="1"/>
    <col min="7178" max="7178" width="71.140625" customWidth="1"/>
    <col min="7179" max="7179" width="31.85546875" customWidth="1"/>
    <col min="7180" max="7180" width="40.85546875" customWidth="1"/>
    <col min="7181" max="7181" width="34.28515625" customWidth="1"/>
    <col min="7182" max="7182" width="34.7109375" customWidth="1"/>
    <col min="7183" max="7183" width="34.42578125" customWidth="1"/>
    <col min="7184" max="7184" width="37" customWidth="1"/>
    <col min="7185" max="7185" width="37.5703125" customWidth="1"/>
    <col min="7186" max="7186" width="40" customWidth="1"/>
    <col min="7187" max="7187" width="41.28515625" customWidth="1"/>
    <col min="7188" max="7188" width="36.140625" customWidth="1"/>
    <col min="7189" max="7189" width="33.7109375" customWidth="1"/>
    <col min="7190" max="7190" width="36.85546875" customWidth="1"/>
    <col min="7191" max="7191" width="35.7109375" customWidth="1"/>
    <col min="7192" max="7192" width="31.85546875" customWidth="1"/>
    <col min="7193" max="7193" width="40.85546875" customWidth="1"/>
    <col min="7194" max="7194" width="39.140625" customWidth="1"/>
    <col min="7195" max="7195" width="32" customWidth="1"/>
    <col min="7196" max="7196" width="30.85546875" customWidth="1"/>
    <col min="7197" max="7197" width="37.5703125" customWidth="1"/>
    <col min="7198" max="7198" width="31.5703125" customWidth="1"/>
    <col min="7199" max="7199" width="37.28515625" customWidth="1"/>
    <col min="7200" max="7200" width="35.28515625" customWidth="1"/>
    <col min="7201" max="7201" width="33" customWidth="1"/>
    <col min="7202" max="7202" width="19" customWidth="1"/>
    <col min="7425" max="7425" width="255.5703125" customWidth="1"/>
    <col min="7426" max="7426" width="68.5703125" customWidth="1"/>
    <col min="7427" max="7430" width="0" hidden="1" customWidth="1"/>
    <col min="7431" max="7431" width="69.7109375" customWidth="1"/>
    <col min="7432" max="7433" width="0" hidden="1" customWidth="1"/>
    <col min="7434" max="7434" width="71.140625" customWidth="1"/>
    <col min="7435" max="7435" width="31.85546875" customWidth="1"/>
    <col min="7436" max="7436" width="40.85546875" customWidth="1"/>
    <col min="7437" max="7437" width="34.28515625" customWidth="1"/>
    <col min="7438" max="7438" width="34.7109375" customWidth="1"/>
    <col min="7439" max="7439" width="34.42578125" customWidth="1"/>
    <col min="7440" max="7440" width="37" customWidth="1"/>
    <col min="7441" max="7441" width="37.5703125" customWidth="1"/>
    <col min="7442" max="7442" width="40" customWidth="1"/>
    <col min="7443" max="7443" width="41.28515625" customWidth="1"/>
    <col min="7444" max="7444" width="36.140625" customWidth="1"/>
    <col min="7445" max="7445" width="33.7109375" customWidth="1"/>
    <col min="7446" max="7446" width="36.85546875" customWidth="1"/>
    <col min="7447" max="7447" width="35.7109375" customWidth="1"/>
    <col min="7448" max="7448" width="31.85546875" customWidth="1"/>
    <col min="7449" max="7449" width="40.85546875" customWidth="1"/>
    <col min="7450" max="7450" width="39.140625" customWidth="1"/>
    <col min="7451" max="7451" width="32" customWidth="1"/>
    <col min="7452" max="7452" width="30.85546875" customWidth="1"/>
    <col min="7453" max="7453" width="37.5703125" customWidth="1"/>
    <col min="7454" max="7454" width="31.5703125" customWidth="1"/>
    <col min="7455" max="7455" width="37.28515625" customWidth="1"/>
    <col min="7456" max="7456" width="35.28515625" customWidth="1"/>
    <col min="7457" max="7457" width="33" customWidth="1"/>
    <col min="7458" max="7458" width="19" customWidth="1"/>
    <col min="7681" max="7681" width="255.5703125" customWidth="1"/>
    <col min="7682" max="7682" width="68.5703125" customWidth="1"/>
    <col min="7683" max="7686" width="0" hidden="1" customWidth="1"/>
    <col min="7687" max="7687" width="69.7109375" customWidth="1"/>
    <col min="7688" max="7689" width="0" hidden="1" customWidth="1"/>
    <col min="7690" max="7690" width="71.140625" customWidth="1"/>
    <col min="7691" max="7691" width="31.85546875" customWidth="1"/>
    <col min="7692" max="7692" width="40.85546875" customWidth="1"/>
    <col min="7693" max="7693" width="34.28515625" customWidth="1"/>
    <col min="7694" max="7694" width="34.7109375" customWidth="1"/>
    <col min="7695" max="7695" width="34.42578125" customWidth="1"/>
    <col min="7696" max="7696" width="37" customWidth="1"/>
    <col min="7697" max="7697" width="37.5703125" customWidth="1"/>
    <col min="7698" max="7698" width="40" customWidth="1"/>
    <col min="7699" max="7699" width="41.28515625" customWidth="1"/>
    <col min="7700" max="7700" width="36.140625" customWidth="1"/>
    <col min="7701" max="7701" width="33.7109375" customWidth="1"/>
    <col min="7702" max="7702" width="36.85546875" customWidth="1"/>
    <col min="7703" max="7703" width="35.7109375" customWidth="1"/>
    <col min="7704" max="7704" width="31.85546875" customWidth="1"/>
    <col min="7705" max="7705" width="40.85546875" customWidth="1"/>
    <col min="7706" max="7706" width="39.140625" customWidth="1"/>
    <col min="7707" max="7707" width="32" customWidth="1"/>
    <col min="7708" max="7708" width="30.85546875" customWidth="1"/>
    <col min="7709" max="7709" width="37.5703125" customWidth="1"/>
    <col min="7710" max="7710" width="31.5703125" customWidth="1"/>
    <col min="7711" max="7711" width="37.28515625" customWidth="1"/>
    <col min="7712" max="7712" width="35.28515625" customWidth="1"/>
    <col min="7713" max="7713" width="33" customWidth="1"/>
    <col min="7714" max="7714" width="19" customWidth="1"/>
    <col min="7937" max="7937" width="255.5703125" customWidth="1"/>
    <col min="7938" max="7938" width="68.5703125" customWidth="1"/>
    <col min="7939" max="7942" width="0" hidden="1" customWidth="1"/>
    <col min="7943" max="7943" width="69.7109375" customWidth="1"/>
    <col min="7944" max="7945" width="0" hidden="1" customWidth="1"/>
    <col min="7946" max="7946" width="71.140625" customWidth="1"/>
    <col min="7947" max="7947" width="31.85546875" customWidth="1"/>
    <col min="7948" max="7948" width="40.85546875" customWidth="1"/>
    <col min="7949" max="7949" width="34.28515625" customWidth="1"/>
    <col min="7950" max="7950" width="34.7109375" customWidth="1"/>
    <col min="7951" max="7951" width="34.42578125" customWidth="1"/>
    <col min="7952" max="7952" width="37" customWidth="1"/>
    <col min="7953" max="7953" width="37.5703125" customWidth="1"/>
    <col min="7954" max="7954" width="40" customWidth="1"/>
    <col min="7955" max="7955" width="41.28515625" customWidth="1"/>
    <col min="7956" max="7956" width="36.140625" customWidth="1"/>
    <col min="7957" max="7957" width="33.7109375" customWidth="1"/>
    <col min="7958" max="7958" width="36.85546875" customWidth="1"/>
    <col min="7959" max="7959" width="35.7109375" customWidth="1"/>
    <col min="7960" max="7960" width="31.85546875" customWidth="1"/>
    <col min="7961" max="7961" width="40.85546875" customWidth="1"/>
    <col min="7962" max="7962" width="39.140625" customWidth="1"/>
    <col min="7963" max="7963" width="32" customWidth="1"/>
    <col min="7964" max="7964" width="30.85546875" customWidth="1"/>
    <col min="7965" max="7965" width="37.5703125" customWidth="1"/>
    <col min="7966" max="7966" width="31.5703125" customWidth="1"/>
    <col min="7967" max="7967" width="37.28515625" customWidth="1"/>
    <col min="7968" max="7968" width="35.28515625" customWidth="1"/>
    <col min="7969" max="7969" width="33" customWidth="1"/>
    <col min="7970" max="7970" width="19" customWidth="1"/>
    <col min="8193" max="8193" width="255.5703125" customWidth="1"/>
    <col min="8194" max="8194" width="68.5703125" customWidth="1"/>
    <col min="8195" max="8198" width="0" hidden="1" customWidth="1"/>
    <col min="8199" max="8199" width="69.7109375" customWidth="1"/>
    <col min="8200" max="8201" width="0" hidden="1" customWidth="1"/>
    <col min="8202" max="8202" width="71.140625" customWidth="1"/>
    <col min="8203" max="8203" width="31.85546875" customWidth="1"/>
    <col min="8204" max="8204" width="40.85546875" customWidth="1"/>
    <col min="8205" max="8205" width="34.28515625" customWidth="1"/>
    <col min="8206" max="8206" width="34.7109375" customWidth="1"/>
    <col min="8207" max="8207" width="34.42578125" customWidth="1"/>
    <col min="8208" max="8208" width="37" customWidth="1"/>
    <col min="8209" max="8209" width="37.5703125" customWidth="1"/>
    <col min="8210" max="8210" width="40" customWidth="1"/>
    <col min="8211" max="8211" width="41.28515625" customWidth="1"/>
    <col min="8212" max="8212" width="36.140625" customWidth="1"/>
    <col min="8213" max="8213" width="33.7109375" customWidth="1"/>
    <col min="8214" max="8214" width="36.85546875" customWidth="1"/>
    <col min="8215" max="8215" width="35.7109375" customWidth="1"/>
    <col min="8216" max="8216" width="31.85546875" customWidth="1"/>
    <col min="8217" max="8217" width="40.85546875" customWidth="1"/>
    <col min="8218" max="8218" width="39.140625" customWidth="1"/>
    <col min="8219" max="8219" width="32" customWidth="1"/>
    <col min="8220" max="8220" width="30.85546875" customWidth="1"/>
    <col min="8221" max="8221" width="37.5703125" customWidth="1"/>
    <col min="8222" max="8222" width="31.5703125" customWidth="1"/>
    <col min="8223" max="8223" width="37.28515625" customWidth="1"/>
    <col min="8224" max="8224" width="35.28515625" customWidth="1"/>
    <col min="8225" max="8225" width="33" customWidth="1"/>
    <col min="8226" max="8226" width="19" customWidth="1"/>
    <col min="8449" max="8449" width="255.5703125" customWidth="1"/>
    <col min="8450" max="8450" width="68.5703125" customWidth="1"/>
    <col min="8451" max="8454" width="0" hidden="1" customWidth="1"/>
    <col min="8455" max="8455" width="69.7109375" customWidth="1"/>
    <col min="8456" max="8457" width="0" hidden="1" customWidth="1"/>
    <col min="8458" max="8458" width="71.140625" customWidth="1"/>
    <col min="8459" max="8459" width="31.85546875" customWidth="1"/>
    <col min="8460" max="8460" width="40.85546875" customWidth="1"/>
    <col min="8461" max="8461" width="34.28515625" customWidth="1"/>
    <col min="8462" max="8462" width="34.7109375" customWidth="1"/>
    <col min="8463" max="8463" width="34.42578125" customWidth="1"/>
    <col min="8464" max="8464" width="37" customWidth="1"/>
    <col min="8465" max="8465" width="37.5703125" customWidth="1"/>
    <col min="8466" max="8466" width="40" customWidth="1"/>
    <col min="8467" max="8467" width="41.28515625" customWidth="1"/>
    <col min="8468" max="8468" width="36.140625" customWidth="1"/>
    <col min="8469" max="8469" width="33.7109375" customWidth="1"/>
    <col min="8470" max="8470" width="36.85546875" customWidth="1"/>
    <col min="8471" max="8471" width="35.7109375" customWidth="1"/>
    <col min="8472" max="8472" width="31.85546875" customWidth="1"/>
    <col min="8473" max="8473" width="40.85546875" customWidth="1"/>
    <col min="8474" max="8474" width="39.140625" customWidth="1"/>
    <col min="8475" max="8475" width="32" customWidth="1"/>
    <col min="8476" max="8476" width="30.85546875" customWidth="1"/>
    <col min="8477" max="8477" width="37.5703125" customWidth="1"/>
    <col min="8478" max="8478" width="31.5703125" customWidth="1"/>
    <col min="8479" max="8479" width="37.28515625" customWidth="1"/>
    <col min="8480" max="8480" width="35.28515625" customWidth="1"/>
    <col min="8481" max="8481" width="33" customWidth="1"/>
    <col min="8482" max="8482" width="19" customWidth="1"/>
    <col min="8705" max="8705" width="255.5703125" customWidth="1"/>
    <col min="8706" max="8706" width="68.5703125" customWidth="1"/>
    <col min="8707" max="8710" width="0" hidden="1" customWidth="1"/>
    <col min="8711" max="8711" width="69.7109375" customWidth="1"/>
    <col min="8712" max="8713" width="0" hidden="1" customWidth="1"/>
    <col min="8714" max="8714" width="71.140625" customWidth="1"/>
    <col min="8715" max="8715" width="31.85546875" customWidth="1"/>
    <col min="8716" max="8716" width="40.85546875" customWidth="1"/>
    <col min="8717" max="8717" width="34.28515625" customWidth="1"/>
    <col min="8718" max="8718" width="34.7109375" customWidth="1"/>
    <col min="8719" max="8719" width="34.42578125" customWidth="1"/>
    <col min="8720" max="8720" width="37" customWidth="1"/>
    <col min="8721" max="8721" width="37.5703125" customWidth="1"/>
    <col min="8722" max="8722" width="40" customWidth="1"/>
    <col min="8723" max="8723" width="41.28515625" customWidth="1"/>
    <col min="8724" max="8724" width="36.140625" customWidth="1"/>
    <col min="8725" max="8725" width="33.7109375" customWidth="1"/>
    <col min="8726" max="8726" width="36.85546875" customWidth="1"/>
    <col min="8727" max="8727" width="35.7109375" customWidth="1"/>
    <col min="8728" max="8728" width="31.85546875" customWidth="1"/>
    <col min="8729" max="8729" width="40.85546875" customWidth="1"/>
    <col min="8730" max="8730" width="39.140625" customWidth="1"/>
    <col min="8731" max="8731" width="32" customWidth="1"/>
    <col min="8732" max="8732" width="30.85546875" customWidth="1"/>
    <col min="8733" max="8733" width="37.5703125" customWidth="1"/>
    <col min="8734" max="8734" width="31.5703125" customWidth="1"/>
    <col min="8735" max="8735" width="37.28515625" customWidth="1"/>
    <col min="8736" max="8736" width="35.28515625" customWidth="1"/>
    <col min="8737" max="8737" width="33" customWidth="1"/>
    <col min="8738" max="8738" width="19" customWidth="1"/>
    <col min="8961" max="8961" width="255.5703125" customWidth="1"/>
    <col min="8962" max="8962" width="68.5703125" customWidth="1"/>
    <col min="8963" max="8966" width="0" hidden="1" customWidth="1"/>
    <col min="8967" max="8967" width="69.7109375" customWidth="1"/>
    <col min="8968" max="8969" width="0" hidden="1" customWidth="1"/>
    <col min="8970" max="8970" width="71.140625" customWidth="1"/>
    <col min="8971" max="8971" width="31.85546875" customWidth="1"/>
    <col min="8972" max="8972" width="40.85546875" customWidth="1"/>
    <col min="8973" max="8973" width="34.28515625" customWidth="1"/>
    <col min="8974" max="8974" width="34.7109375" customWidth="1"/>
    <col min="8975" max="8975" width="34.42578125" customWidth="1"/>
    <col min="8976" max="8976" width="37" customWidth="1"/>
    <col min="8977" max="8977" width="37.5703125" customWidth="1"/>
    <col min="8978" max="8978" width="40" customWidth="1"/>
    <col min="8979" max="8979" width="41.28515625" customWidth="1"/>
    <col min="8980" max="8980" width="36.140625" customWidth="1"/>
    <col min="8981" max="8981" width="33.7109375" customWidth="1"/>
    <col min="8982" max="8982" width="36.85546875" customWidth="1"/>
    <col min="8983" max="8983" width="35.7109375" customWidth="1"/>
    <col min="8984" max="8984" width="31.85546875" customWidth="1"/>
    <col min="8985" max="8985" width="40.85546875" customWidth="1"/>
    <col min="8986" max="8986" width="39.140625" customWidth="1"/>
    <col min="8987" max="8987" width="32" customWidth="1"/>
    <col min="8988" max="8988" width="30.85546875" customWidth="1"/>
    <col min="8989" max="8989" width="37.5703125" customWidth="1"/>
    <col min="8990" max="8990" width="31.5703125" customWidth="1"/>
    <col min="8991" max="8991" width="37.28515625" customWidth="1"/>
    <col min="8992" max="8992" width="35.28515625" customWidth="1"/>
    <col min="8993" max="8993" width="33" customWidth="1"/>
    <col min="8994" max="8994" width="19" customWidth="1"/>
    <col min="9217" max="9217" width="255.5703125" customWidth="1"/>
    <col min="9218" max="9218" width="68.5703125" customWidth="1"/>
    <col min="9219" max="9222" width="0" hidden="1" customWidth="1"/>
    <col min="9223" max="9223" width="69.7109375" customWidth="1"/>
    <col min="9224" max="9225" width="0" hidden="1" customWidth="1"/>
    <col min="9226" max="9226" width="71.140625" customWidth="1"/>
    <col min="9227" max="9227" width="31.85546875" customWidth="1"/>
    <col min="9228" max="9228" width="40.85546875" customWidth="1"/>
    <col min="9229" max="9229" width="34.28515625" customWidth="1"/>
    <col min="9230" max="9230" width="34.7109375" customWidth="1"/>
    <col min="9231" max="9231" width="34.42578125" customWidth="1"/>
    <col min="9232" max="9232" width="37" customWidth="1"/>
    <col min="9233" max="9233" width="37.5703125" customWidth="1"/>
    <col min="9234" max="9234" width="40" customWidth="1"/>
    <col min="9235" max="9235" width="41.28515625" customWidth="1"/>
    <col min="9236" max="9236" width="36.140625" customWidth="1"/>
    <col min="9237" max="9237" width="33.7109375" customWidth="1"/>
    <col min="9238" max="9238" width="36.85546875" customWidth="1"/>
    <col min="9239" max="9239" width="35.7109375" customWidth="1"/>
    <col min="9240" max="9240" width="31.85546875" customWidth="1"/>
    <col min="9241" max="9241" width="40.85546875" customWidth="1"/>
    <col min="9242" max="9242" width="39.140625" customWidth="1"/>
    <col min="9243" max="9243" width="32" customWidth="1"/>
    <col min="9244" max="9244" width="30.85546875" customWidth="1"/>
    <col min="9245" max="9245" width="37.5703125" customWidth="1"/>
    <col min="9246" max="9246" width="31.5703125" customWidth="1"/>
    <col min="9247" max="9247" width="37.28515625" customWidth="1"/>
    <col min="9248" max="9248" width="35.28515625" customWidth="1"/>
    <col min="9249" max="9249" width="33" customWidth="1"/>
    <col min="9250" max="9250" width="19" customWidth="1"/>
    <col min="9473" max="9473" width="255.5703125" customWidth="1"/>
    <col min="9474" max="9474" width="68.5703125" customWidth="1"/>
    <col min="9475" max="9478" width="0" hidden="1" customWidth="1"/>
    <col min="9479" max="9479" width="69.7109375" customWidth="1"/>
    <col min="9480" max="9481" width="0" hidden="1" customWidth="1"/>
    <col min="9482" max="9482" width="71.140625" customWidth="1"/>
    <col min="9483" max="9483" width="31.85546875" customWidth="1"/>
    <col min="9484" max="9484" width="40.85546875" customWidth="1"/>
    <col min="9485" max="9485" width="34.28515625" customWidth="1"/>
    <col min="9486" max="9486" width="34.7109375" customWidth="1"/>
    <col min="9487" max="9487" width="34.42578125" customWidth="1"/>
    <col min="9488" max="9488" width="37" customWidth="1"/>
    <col min="9489" max="9489" width="37.5703125" customWidth="1"/>
    <col min="9490" max="9490" width="40" customWidth="1"/>
    <col min="9491" max="9491" width="41.28515625" customWidth="1"/>
    <col min="9492" max="9492" width="36.140625" customWidth="1"/>
    <col min="9493" max="9493" width="33.7109375" customWidth="1"/>
    <col min="9494" max="9494" width="36.85546875" customWidth="1"/>
    <col min="9495" max="9495" width="35.7109375" customWidth="1"/>
    <col min="9496" max="9496" width="31.85546875" customWidth="1"/>
    <col min="9497" max="9497" width="40.85546875" customWidth="1"/>
    <col min="9498" max="9498" width="39.140625" customWidth="1"/>
    <col min="9499" max="9499" width="32" customWidth="1"/>
    <col min="9500" max="9500" width="30.85546875" customWidth="1"/>
    <col min="9501" max="9501" width="37.5703125" customWidth="1"/>
    <col min="9502" max="9502" width="31.5703125" customWidth="1"/>
    <col min="9503" max="9503" width="37.28515625" customWidth="1"/>
    <col min="9504" max="9504" width="35.28515625" customWidth="1"/>
    <col min="9505" max="9505" width="33" customWidth="1"/>
    <col min="9506" max="9506" width="19" customWidth="1"/>
    <col min="9729" max="9729" width="255.5703125" customWidth="1"/>
    <col min="9730" max="9730" width="68.5703125" customWidth="1"/>
    <col min="9731" max="9734" width="0" hidden="1" customWidth="1"/>
    <col min="9735" max="9735" width="69.7109375" customWidth="1"/>
    <col min="9736" max="9737" width="0" hidden="1" customWidth="1"/>
    <col min="9738" max="9738" width="71.140625" customWidth="1"/>
    <col min="9739" max="9739" width="31.85546875" customWidth="1"/>
    <col min="9740" max="9740" width="40.85546875" customWidth="1"/>
    <col min="9741" max="9741" width="34.28515625" customWidth="1"/>
    <col min="9742" max="9742" width="34.7109375" customWidth="1"/>
    <col min="9743" max="9743" width="34.42578125" customWidth="1"/>
    <col min="9744" max="9744" width="37" customWidth="1"/>
    <col min="9745" max="9745" width="37.5703125" customWidth="1"/>
    <col min="9746" max="9746" width="40" customWidth="1"/>
    <col min="9747" max="9747" width="41.28515625" customWidth="1"/>
    <col min="9748" max="9748" width="36.140625" customWidth="1"/>
    <col min="9749" max="9749" width="33.7109375" customWidth="1"/>
    <col min="9750" max="9750" width="36.85546875" customWidth="1"/>
    <col min="9751" max="9751" width="35.7109375" customWidth="1"/>
    <col min="9752" max="9752" width="31.85546875" customWidth="1"/>
    <col min="9753" max="9753" width="40.85546875" customWidth="1"/>
    <col min="9754" max="9754" width="39.140625" customWidth="1"/>
    <col min="9755" max="9755" width="32" customWidth="1"/>
    <col min="9756" max="9756" width="30.85546875" customWidth="1"/>
    <col min="9757" max="9757" width="37.5703125" customWidth="1"/>
    <col min="9758" max="9758" width="31.5703125" customWidth="1"/>
    <col min="9759" max="9759" width="37.28515625" customWidth="1"/>
    <col min="9760" max="9760" width="35.28515625" customWidth="1"/>
    <col min="9761" max="9761" width="33" customWidth="1"/>
    <col min="9762" max="9762" width="19" customWidth="1"/>
    <col min="9985" max="9985" width="255.5703125" customWidth="1"/>
    <col min="9986" max="9986" width="68.5703125" customWidth="1"/>
    <col min="9987" max="9990" width="0" hidden="1" customWidth="1"/>
    <col min="9991" max="9991" width="69.7109375" customWidth="1"/>
    <col min="9992" max="9993" width="0" hidden="1" customWidth="1"/>
    <col min="9994" max="9994" width="71.140625" customWidth="1"/>
    <col min="9995" max="9995" width="31.85546875" customWidth="1"/>
    <col min="9996" max="9996" width="40.85546875" customWidth="1"/>
    <col min="9997" max="9997" width="34.28515625" customWidth="1"/>
    <col min="9998" max="9998" width="34.7109375" customWidth="1"/>
    <col min="9999" max="9999" width="34.42578125" customWidth="1"/>
    <col min="10000" max="10000" width="37" customWidth="1"/>
    <col min="10001" max="10001" width="37.5703125" customWidth="1"/>
    <col min="10002" max="10002" width="40" customWidth="1"/>
    <col min="10003" max="10003" width="41.28515625" customWidth="1"/>
    <col min="10004" max="10004" width="36.140625" customWidth="1"/>
    <col min="10005" max="10005" width="33.7109375" customWidth="1"/>
    <col min="10006" max="10006" width="36.85546875" customWidth="1"/>
    <col min="10007" max="10007" width="35.7109375" customWidth="1"/>
    <col min="10008" max="10008" width="31.85546875" customWidth="1"/>
    <col min="10009" max="10009" width="40.85546875" customWidth="1"/>
    <col min="10010" max="10010" width="39.140625" customWidth="1"/>
    <col min="10011" max="10011" width="32" customWidth="1"/>
    <col min="10012" max="10012" width="30.85546875" customWidth="1"/>
    <col min="10013" max="10013" width="37.5703125" customWidth="1"/>
    <col min="10014" max="10014" width="31.5703125" customWidth="1"/>
    <col min="10015" max="10015" width="37.28515625" customWidth="1"/>
    <col min="10016" max="10016" width="35.28515625" customWidth="1"/>
    <col min="10017" max="10017" width="33" customWidth="1"/>
    <col min="10018" max="10018" width="19" customWidth="1"/>
    <col min="10241" max="10241" width="255.5703125" customWidth="1"/>
    <col min="10242" max="10242" width="68.5703125" customWidth="1"/>
    <col min="10243" max="10246" width="0" hidden="1" customWidth="1"/>
    <col min="10247" max="10247" width="69.7109375" customWidth="1"/>
    <col min="10248" max="10249" width="0" hidden="1" customWidth="1"/>
    <col min="10250" max="10250" width="71.140625" customWidth="1"/>
    <col min="10251" max="10251" width="31.85546875" customWidth="1"/>
    <col min="10252" max="10252" width="40.85546875" customWidth="1"/>
    <col min="10253" max="10253" width="34.28515625" customWidth="1"/>
    <col min="10254" max="10254" width="34.7109375" customWidth="1"/>
    <col min="10255" max="10255" width="34.42578125" customWidth="1"/>
    <col min="10256" max="10256" width="37" customWidth="1"/>
    <col min="10257" max="10257" width="37.5703125" customWidth="1"/>
    <col min="10258" max="10258" width="40" customWidth="1"/>
    <col min="10259" max="10259" width="41.28515625" customWidth="1"/>
    <col min="10260" max="10260" width="36.140625" customWidth="1"/>
    <col min="10261" max="10261" width="33.7109375" customWidth="1"/>
    <col min="10262" max="10262" width="36.85546875" customWidth="1"/>
    <col min="10263" max="10263" width="35.7109375" customWidth="1"/>
    <col min="10264" max="10264" width="31.85546875" customWidth="1"/>
    <col min="10265" max="10265" width="40.85546875" customWidth="1"/>
    <col min="10266" max="10266" width="39.140625" customWidth="1"/>
    <col min="10267" max="10267" width="32" customWidth="1"/>
    <col min="10268" max="10268" width="30.85546875" customWidth="1"/>
    <col min="10269" max="10269" width="37.5703125" customWidth="1"/>
    <col min="10270" max="10270" width="31.5703125" customWidth="1"/>
    <col min="10271" max="10271" width="37.28515625" customWidth="1"/>
    <col min="10272" max="10272" width="35.28515625" customWidth="1"/>
    <col min="10273" max="10273" width="33" customWidth="1"/>
    <col min="10274" max="10274" width="19" customWidth="1"/>
    <col min="10497" max="10497" width="255.5703125" customWidth="1"/>
    <col min="10498" max="10498" width="68.5703125" customWidth="1"/>
    <col min="10499" max="10502" width="0" hidden="1" customWidth="1"/>
    <col min="10503" max="10503" width="69.7109375" customWidth="1"/>
    <col min="10504" max="10505" width="0" hidden="1" customWidth="1"/>
    <col min="10506" max="10506" width="71.140625" customWidth="1"/>
    <col min="10507" max="10507" width="31.85546875" customWidth="1"/>
    <col min="10508" max="10508" width="40.85546875" customWidth="1"/>
    <col min="10509" max="10509" width="34.28515625" customWidth="1"/>
    <col min="10510" max="10510" width="34.7109375" customWidth="1"/>
    <col min="10511" max="10511" width="34.42578125" customWidth="1"/>
    <col min="10512" max="10512" width="37" customWidth="1"/>
    <col min="10513" max="10513" width="37.5703125" customWidth="1"/>
    <col min="10514" max="10514" width="40" customWidth="1"/>
    <col min="10515" max="10515" width="41.28515625" customWidth="1"/>
    <col min="10516" max="10516" width="36.140625" customWidth="1"/>
    <col min="10517" max="10517" width="33.7109375" customWidth="1"/>
    <col min="10518" max="10518" width="36.85546875" customWidth="1"/>
    <col min="10519" max="10519" width="35.7109375" customWidth="1"/>
    <col min="10520" max="10520" width="31.85546875" customWidth="1"/>
    <col min="10521" max="10521" width="40.85546875" customWidth="1"/>
    <col min="10522" max="10522" width="39.140625" customWidth="1"/>
    <col min="10523" max="10523" width="32" customWidth="1"/>
    <col min="10524" max="10524" width="30.85546875" customWidth="1"/>
    <col min="10525" max="10525" width="37.5703125" customWidth="1"/>
    <col min="10526" max="10526" width="31.5703125" customWidth="1"/>
    <col min="10527" max="10527" width="37.28515625" customWidth="1"/>
    <col min="10528" max="10528" width="35.28515625" customWidth="1"/>
    <col min="10529" max="10529" width="33" customWidth="1"/>
    <col min="10530" max="10530" width="19" customWidth="1"/>
    <col min="10753" max="10753" width="255.5703125" customWidth="1"/>
    <col min="10754" max="10754" width="68.5703125" customWidth="1"/>
    <col min="10755" max="10758" width="0" hidden="1" customWidth="1"/>
    <col min="10759" max="10759" width="69.7109375" customWidth="1"/>
    <col min="10760" max="10761" width="0" hidden="1" customWidth="1"/>
    <col min="10762" max="10762" width="71.140625" customWidth="1"/>
    <col min="10763" max="10763" width="31.85546875" customWidth="1"/>
    <col min="10764" max="10764" width="40.85546875" customWidth="1"/>
    <col min="10765" max="10765" width="34.28515625" customWidth="1"/>
    <col min="10766" max="10766" width="34.7109375" customWidth="1"/>
    <col min="10767" max="10767" width="34.42578125" customWidth="1"/>
    <col min="10768" max="10768" width="37" customWidth="1"/>
    <col min="10769" max="10769" width="37.5703125" customWidth="1"/>
    <col min="10770" max="10770" width="40" customWidth="1"/>
    <col min="10771" max="10771" width="41.28515625" customWidth="1"/>
    <col min="10772" max="10772" width="36.140625" customWidth="1"/>
    <col min="10773" max="10773" width="33.7109375" customWidth="1"/>
    <col min="10774" max="10774" width="36.85546875" customWidth="1"/>
    <col min="10775" max="10775" width="35.7109375" customWidth="1"/>
    <col min="10776" max="10776" width="31.85546875" customWidth="1"/>
    <col min="10777" max="10777" width="40.85546875" customWidth="1"/>
    <col min="10778" max="10778" width="39.140625" customWidth="1"/>
    <col min="10779" max="10779" width="32" customWidth="1"/>
    <col min="10780" max="10780" width="30.85546875" customWidth="1"/>
    <col min="10781" max="10781" width="37.5703125" customWidth="1"/>
    <col min="10782" max="10782" width="31.5703125" customWidth="1"/>
    <col min="10783" max="10783" width="37.28515625" customWidth="1"/>
    <col min="10784" max="10784" width="35.28515625" customWidth="1"/>
    <col min="10785" max="10785" width="33" customWidth="1"/>
    <col min="10786" max="10786" width="19" customWidth="1"/>
    <col min="11009" max="11009" width="255.5703125" customWidth="1"/>
    <col min="11010" max="11010" width="68.5703125" customWidth="1"/>
    <col min="11011" max="11014" width="0" hidden="1" customWidth="1"/>
    <col min="11015" max="11015" width="69.7109375" customWidth="1"/>
    <col min="11016" max="11017" width="0" hidden="1" customWidth="1"/>
    <col min="11018" max="11018" width="71.140625" customWidth="1"/>
    <col min="11019" max="11019" width="31.85546875" customWidth="1"/>
    <col min="11020" max="11020" width="40.85546875" customWidth="1"/>
    <col min="11021" max="11021" width="34.28515625" customWidth="1"/>
    <col min="11022" max="11022" width="34.7109375" customWidth="1"/>
    <col min="11023" max="11023" width="34.42578125" customWidth="1"/>
    <col min="11024" max="11024" width="37" customWidth="1"/>
    <col min="11025" max="11025" width="37.5703125" customWidth="1"/>
    <col min="11026" max="11026" width="40" customWidth="1"/>
    <col min="11027" max="11027" width="41.28515625" customWidth="1"/>
    <col min="11028" max="11028" width="36.140625" customWidth="1"/>
    <col min="11029" max="11029" width="33.7109375" customWidth="1"/>
    <col min="11030" max="11030" width="36.85546875" customWidth="1"/>
    <col min="11031" max="11031" width="35.7109375" customWidth="1"/>
    <col min="11032" max="11032" width="31.85546875" customWidth="1"/>
    <col min="11033" max="11033" width="40.85546875" customWidth="1"/>
    <col min="11034" max="11034" width="39.140625" customWidth="1"/>
    <col min="11035" max="11035" width="32" customWidth="1"/>
    <col min="11036" max="11036" width="30.85546875" customWidth="1"/>
    <col min="11037" max="11037" width="37.5703125" customWidth="1"/>
    <col min="11038" max="11038" width="31.5703125" customWidth="1"/>
    <col min="11039" max="11039" width="37.28515625" customWidth="1"/>
    <col min="11040" max="11040" width="35.28515625" customWidth="1"/>
    <col min="11041" max="11041" width="33" customWidth="1"/>
    <col min="11042" max="11042" width="19" customWidth="1"/>
    <col min="11265" max="11265" width="255.5703125" customWidth="1"/>
    <col min="11266" max="11266" width="68.5703125" customWidth="1"/>
    <col min="11267" max="11270" width="0" hidden="1" customWidth="1"/>
    <col min="11271" max="11271" width="69.7109375" customWidth="1"/>
    <col min="11272" max="11273" width="0" hidden="1" customWidth="1"/>
    <col min="11274" max="11274" width="71.140625" customWidth="1"/>
    <col min="11275" max="11275" width="31.85546875" customWidth="1"/>
    <col min="11276" max="11276" width="40.85546875" customWidth="1"/>
    <col min="11277" max="11277" width="34.28515625" customWidth="1"/>
    <col min="11278" max="11278" width="34.7109375" customWidth="1"/>
    <col min="11279" max="11279" width="34.42578125" customWidth="1"/>
    <col min="11280" max="11280" width="37" customWidth="1"/>
    <col min="11281" max="11281" width="37.5703125" customWidth="1"/>
    <col min="11282" max="11282" width="40" customWidth="1"/>
    <col min="11283" max="11283" width="41.28515625" customWidth="1"/>
    <col min="11284" max="11284" width="36.140625" customWidth="1"/>
    <col min="11285" max="11285" width="33.7109375" customWidth="1"/>
    <col min="11286" max="11286" width="36.85546875" customWidth="1"/>
    <col min="11287" max="11287" width="35.7109375" customWidth="1"/>
    <col min="11288" max="11288" width="31.85546875" customWidth="1"/>
    <col min="11289" max="11289" width="40.85546875" customWidth="1"/>
    <col min="11290" max="11290" width="39.140625" customWidth="1"/>
    <col min="11291" max="11291" width="32" customWidth="1"/>
    <col min="11292" max="11292" width="30.85546875" customWidth="1"/>
    <col min="11293" max="11293" width="37.5703125" customWidth="1"/>
    <col min="11294" max="11294" width="31.5703125" customWidth="1"/>
    <col min="11295" max="11295" width="37.28515625" customWidth="1"/>
    <col min="11296" max="11296" width="35.28515625" customWidth="1"/>
    <col min="11297" max="11297" width="33" customWidth="1"/>
    <col min="11298" max="11298" width="19" customWidth="1"/>
    <col min="11521" max="11521" width="255.5703125" customWidth="1"/>
    <col min="11522" max="11522" width="68.5703125" customWidth="1"/>
    <col min="11523" max="11526" width="0" hidden="1" customWidth="1"/>
    <col min="11527" max="11527" width="69.7109375" customWidth="1"/>
    <col min="11528" max="11529" width="0" hidden="1" customWidth="1"/>
    <col min="11530" max="11530" width="71.140625" customWidth="1"/>
    <col min="11531" max="11531" width="31.85546875" customWidth="1"/>
    <col min="11532" max="11532" width="40.85546875" customWidth="1"/>
    <col min="11533" max="11533" width="34.28515625" customWidth="1"/>
    <col min="11534" max="11534" width="34.7109375" customWidth="1"/>
    <col min="11535" max="11535" width="34.42578125" customWidth="1"/>
    <col min="11536" max="11536" width="37" customWidth="1"/>
    <col min="11537" max="11537" width="37.5703125" customWidth="1"/>
    <col min="11538" max="11538" width="40" customWidth="1"/>
    <col min="11539" max="11539" width="41.28515625" customWidth="1"/>
    <col min="11540" max="11540" width="36.140625" customWidth="1"/>
    <col min="11541" max="11541" width="33.7109375" customWidth="1"/>
    <col min="11542" max="11542" width="36.85546875" customWidth="1"/>
    <col min="11543" max="11543" width="35.7109375" customWidth="1"/>
    <col min="11544" max="11544" width="31.85546875" customWidth="1"/>
    <col min="11545" max="11545" width="40.85546875" customWidth="1"/>
    <col min="11546" max="11546" width="39.140625" customWidth="1"/>
    <col min="11547" max="11547" width="32" customWidth="1"/>
    <col min="11548" max="11548" width="30.85546875" customWidth="1"/>
    <col min="11549" max="11549" width="37.5703125" customWidth="1"/>
    <col min="11550" max="11550" width="31.5703125" customWidth="1"/>
    <col min="11551" max="11551" width="37.28515625" customWidth="1"/>
    <col min="11552" max="11552" width="35.28515625" customWidth="1"/>
    <col min="11553" max="11553" width="33" customWidth="1"/>
    <col min="11554" max="11554" width="19" customWidth="1"/>
    <col min="11777" max="11777" width="255.5703125" customWidth="1"/>
    <col min="11778" max="11778" width="68.5703125" customWidth="1"/>
    <col min="11779" max="11782" width="0" hidden="1" customWidth="1"/>
    <col min="11783" max="11783" width="69.7109375" customWidth="1"/>
    <col min="11784" max="11785" width="0" hidden="1" customWidth="1"/>
    <col min="11786" max="11786" width="71.140625" customWidth="1"/>
    <col min="11787" max="11787" width="31.85546875" customWidth="1"/>
    <col min="11788" max="11788" width="40.85546875" customWidth="1"/>
    <col min="11789" max="11789" width="34.28515625" customWidth="1"/>
    <col min="11790" max="11790" width="34.7109375" customWidth="1"/>
    <col min="11791" max="11791" width="34.42578125" customWidth="1"/>
    <col min="11792" max="11792" width="37" customWidth="1"/>
    <col min="11793" max="11793" width="37.5703125" customWidth="1"/>
    <col min="11794" max="11794" width="40" customWidth="1"/>
    <col min="11795" max="11795" width="41.28515625" customWidth="1"/>
    <col min="11796" max="11796" width="36.140625" customWidth="1"/>
    <col min="11797" max="11797" width="33.7109375" customWidth="1"/>
    <col min="11798" max="11798" width="36.85546875" customWidth="1"/>
    <col min="11799" max="11799" width="35.7109375" customWidth="1"/>
    <col min="11800" max="11800" width="31.85546875" customWidth="1"/>
    <col min="11801" max="11801" width="40.85546875" customWidth="1"/>
    <col min="11802" max="11802" width="39.140625" customWidth="1"/>
    <col min="11803" max="11803" width="32" customWidth="1"/>
    <col min="11804" max="11804" width="30.85546875" customWidth="1"/>
    <col min="11805" max="11805" width="37.5703125" customWidth="1"/>
    <col min="11806" max="11806" width="31.5703125" customWidth="1"/>
    <col min="11807" max="11807" width="37.28515625" customWidth="1"/>
    <col min="11808" max="11808" width="35.28515625" customWidth="1"/>
    <col min="11809" max="11809" width="33" customWidth="1"/>
    <col min="11810" max="11810" width="19" customWidth="1"/>
    <col min="12033" max="12033" width="255.5703125" customWidth="1"/>
    <col min="12034" max="12034" width="68.5703125" customWidth="1"/>
    <col min="12035" max="12038" width="0" hidden="1" customWidth="1"/>
    <col min="12039" max="12039" width="69.7109375" customWidth="1"/>
    <col min="12040" max="12041" width="0" hidden="1" customWidth="1"/>
    <col min="12042" max="12042" width="71.140625" customWidth="1"/>
    <col min="12043" max="12043" width="31.85546875" customWidth="1"/>
    <col min="12044" max="12044" width="40.85546875" customWidth="1"/>
    <col min="12045" max="12045" width="34.28515625" customWidth="1"/>
    <col min="12046" max="12046" width="34.7109375" customWidth="1"/>
    <col min="12047" max="12047" width="34.42578125" customWidth="1"/>
    <col min="12048" max="12048" width="37" customWidth="1"/>
    <col min="12049" max="12049" width="37.5703125" customWidth="1"/>
    <col min="12050" max="12050" width="40" customWidth="1"/>
    <col min="12051" max="12051" width="41.28515625" customWidth="1"/>
    <col min="12052" max="12052" width="36.140625" customWidth="1"/>
    <col min="12053" max="12053" width="33.7109375" customWidth="1"/>
    <col min="12054" max="12054" width="36.85546875" customWidth="1"/>
    <col min="12055" max="12055" width="35.7109375" customWidth="1"/>
    <col min="12056" max="12056" width="31.85546875" customWidth="1"/>
    <col min="12057" max="12057" width="40.85546875" customWidth="1"/>
    <col min="12058" max="12058" width="39.140625" customWidth="1"/>
    <col min="12059" max="12059" width="32" customWidth="1"/>
    <col min="12060" max="12060" width="30.85546875" customWidth="1"/>
    <col min="12061" max="12061" width="37.5703125" customWidth="1"/>
    <col min="12062" max="12062" width="31.5703125" customWidth="1"/>
    <col min="12063" max="12063" width="37.28515625" customWidth="1"/>
    <col min="12064" max="12064" width="35.28515625" customWidth="1"/>
    <col min="12065" max="12065" width="33" customWidth="1"/>
    <col min="12066" max="12066" width="19" customWidth="1"/>
    <col min="12289" max="12289" width="255.5703125" customWidth="1"/>
    <col min="12290" max="12290" width="68.5703125" customWidth="1"/>
    <col min="12291" max="12294" width="0" hidden="1" customWidth="1"/>
    <col min="12295" max="12295" width="69.7109375" customWidth="1"/>
    <col min="12296" max="12297" width="0" hidden="1" customWidth="1"/>
    <col min="12298" max="12298" width="71.140625" customWidth="1"/>
    <col min="12299" max="12299" width="31.85546875" customWidth="1"/>
    <col min="12300" max="12300" width="40.85546875" customWidth="1"/>
    <col min="12301" max="12301" width="34.28515625" customWidth="1"/>
    <col min="12302" max="12302" width="34.7109375" customWidth="1"/>
    <col min="12303" max="12303" width="34.42578125" customWidth="1"/>
    <col min="12304" max="12304" width="37" customWidth="1"/>
    <col min="12305" max="12305" width="37.5703125" customWidth="1"/>
    <col min="12306" max="12306" width="40" customWidth="1"/>
    <col min="12307" max="12307" width="41.28515625" customWidth="1"/>
    <col min="12308" max="12308" width="36.140625" customWidth="1"/>
    <col min="12309" max="12309" width="33.7109375" customWidth="1"/>
    <col min="12310" max="12310" width="36.85546875" customWidth="1"/>
    <col min="12311" max="12311" width="35.7109375" customWidth="1"/>
    <col min="12312" max="12312" width="31.85546875" customWidth="1"/>
    <col min="12313" max="12313" width="40.85546875" customWidth="1"/>
    <col min="12314" max="12314" width="39.140625" customWidth="1"/>
    <col min="12315" max="12315" width="32" customWidth="1"/>
    <col min="12316" max="12316" width="30.85546875" customWidth="1"/>
    <col min="12317" max="12317" width="37.5703125" customWidth="1"/>
    <col min="12318" max="12318" width="31.5703125" customWidth="1"/>
    <col min="12319" max="12319" width="37.28515625" customWidth="1"/>
    <col min="12320" max="12320" width="35.28515625" customWidth="1"/>
    <col min="12321" max="12321" width="33" customWidth="1"/>
    <col min="12322" max="12322" width="19" customWidth="1"/>
    <col min="12545" max="12545" width="255.5703125" customWidth="1"/>
    <col min="12546" max="12546" width="68.5703125" customWidth="1"/>
    <col min="12547" max="12550" width="0" hidden="1" customWidth="1"/>
    <col min="12551" max="12551" width="69.7109375" customWidth="1"/>
    <col min="12552" max="12553" width="0" hidden="1" customWidth="1"/>
    <col min="12554" max="12554" width="71.140625" customWidth="1"/>
    <col min="12555" max="12555" width="31.85546875" customWidth="1"/>
    <col min="12556" max="12556" width="40.85546875" customWidth="1"/>
    <col min="12557" max="12557" width="34.28515625" customWidth="1"/>
    <col min="12558" max="12558" width="34.7109375" customWidth="1"/>
    <col min="12559" max="12559" width="34.42578125" customWidth="1"/>
    <col min="12560" max="12560" width="37" customWidth="1"/>
    <col min="12561" max="12561" width="37.5703125" customWidth="1"/>
    <col min="12562" max="12562" width="40" customWidth="1"/>
    <col min="12563" max="12563" width="41.28515625" customWidth="1"/>
    <col min="12564" max="12564" width="36.140625" customWidth="1"/>
    <col min="12565" max="12565" width="33.7109375" customWidth="1"/>
    <col min="12566" max="12566" width="36.85546875" customWidth="1"/>
    <col min="12567" max="12567" width="35.7109375" customWidth="1"/>
    <col min="12568" max="12568" width="31.85546875" customWidth="1"/>
    <col min="12569" max="12569" width="40.85546875" customWidth="1"/>
    <col min="12570" max="12570" width="39.140625" customWidth="1"/>
    <col min="12571" max="12571" width="32" customWidth="1"/>
    <col min="12572" max="12572" width="30.85546875" customWidth="1"/>
    <col min="12573" max="12573" width="37.5703125" customWidth="1"/>
    <col min="12574" max="12574" width="31.5703125" customWidth="1"/>
    <col min="12575" max="12575" width="37.28515625" customWidth="1"/>
    <col min="12576" max="12576" width="35.28515625" customWidth="1"/>
    <col min="12577" max="12577" width="33" customWidth="1"/>
    <col min="12578" max="12578" width="19" customWidth="1"/>
    <col min="12801" max="12801" width="255.5703125" customWidth="1"/>
    <col min="12802" max="12802" width="68.5703125" customWidth="1"/>
    <col min="12803" max="12806" width="0" hidden="1" customWidth="1"/>
    <col min="12807" max="12807" width="69.7109375" customWidth="1"/>
    <col min="12808" max="12809" width="0" hidden="1" customWidth="1"/>
    <col min="12810" max="12810" width="71.140625" customWidth="1"/>
    <col min="12811" max="12811" width="31.85546875" customWidth="1"/>
    <col min="12812" max="12812" width="40.85546875" customWidth="1"/>
    <col min="12813" max="12813" width="34.28515625" customWidth="1"/>
    <col min="12814" max="12814" width="34.7109375" customWidth="1"/>
    <col min="12815" max="12815" width="34.42578125" customWidth="1"/>
    <col min="12816" max="12816" width="37" customWidth="1"/>
    <col min="12817" max="12817" width="37.5703125" customWidth="1"/>
    <col min="12818" max="12818" width="40" customWidth="1"/>
    <col min="12819" max="12819" width="41.28515625" customWidth="1"/>
    <col min="12820" max="12820" width="36.140625" customWidth="1"/>
    <col min="12821" max="12821" width="33.7109375" customWidth="1"/>
    <col min="12822" max="12822" width="36.85546875" customWidth="1"/>
    <col min="12823" max="12823" width="35.7109375" customWidth="1"/>
    <col min="12824" max="12824" width="31.85546875" customWidth="1"/>
    <col min="12825" max="12825" width="40.85546875" customWidth="1"/>
    <col min="12826" max="12826" width="39.140625" customWidth="1"/>
    <col min="12827" max="12827" width="32" customWidth="1"/>
    <col min="12828" max="12828" width="30.85546875" customWidth="1"/>
    <col min="12829" max="12829" width="37.5703125" customWidth="1"/>
    <col min="12830" max="12830" width="31.5703125" customWidth="1"/>
    <col min="12831" max="12831" width="37.28515625" customWidth="1"/>
    <col min="12832" max="12832" width="35.28515625" customWidth="1"/>
    <col min="12833" max="12833" width="33" customWidth="1"/>
    <col min="12834" max="12834" width="19" customWidth="1"/>
    <col min="13057" max="13057" width="255.5703125" customWidth="1"/>
    <col min="13058" max="13058" width="68.5703125" customWidth="1"/>
    <col min="13059" max="13062" width="0" hidden="1" customWidth="1"/>
    <col min="13063" max="13063" width="69.7109375" customWidth="1"/>
    <col min="13064" max="13065" width="0" hidden="1" customWidth="1"/>
    <col min="13066" max="13066" width="71.140625" customWidth="1"/>
    <col min="13067" max="13067" width="31.85546875" customWidth="1"/>
    <col min="13068" max="13068" width="40.85546875" customWidth="1"/>
    <col min="13069" max="13069" width="34.28515625" customWidth="1"/>
    <col min="13070" max="13070" width="34.7109375" customWidth="1"/>
    <col min="13071" max="13071" width="34.42578125" customWidth="1"/>
    <col min="13072" max="13072" width="37" customWidth="1"/>
    <col min="13073" max="13073" width="37.5703125" customWidth="1"/>
    <col min="13074" max="13074" width="40" customWidth="1"/>
    <col min="13075" max="13075" width="41.28515625" customWidth="1"/>
    <col min="13076" max="13076" width="36.140625" customWidth="1"/>
    <col min="13077" max="13077" width="33.7109375" customWidth="1"/>
    <col min="13078" max="13078" width="36.85546875" customWidth="1"/>
    <col min="13079" max="13079" width="35.7109375" customWidth="1"/>
    <col min="13080" max="13080" width="31.85546875" customWidth="1"/>
    <col min="13081" max="13081" width="40.85546875" customWidth="1"/>
    <col min="13082" max="13082" width="39.140625" customWidth="1"/>
    <col min="13083" max="13083" width="32" customWidth="1"/>
    <col min="13084" max="13084" width="30.85546875" customWidth="1"/>
    <col min="13085" max="13085" width="37.5703125" customWidth="1"/>
    <col min="13086" max="13086" width="31.5703125" customWidth="1"/>
    <col min="13087" max="13087" width="37.28515625" customWidth="1"/>
    <col min="13088" max="13088" width="35.28515625" customWidth="1"/>
    <col min="13089" max="13089" width="33" customWidth="1"/>
    <col min="13090" max="13090" width="19" customWidth="1"/>
    <col min="13313" max="13313" width="255.5703125" customWidth="1"/>
    <col min="13314" max="13314" width="68.5703125" customWidth="1"/>
    <col min="13315" max="13318" width="0" hidden="1" customWidth="1"/>
    <col min="13319" max="13319" width="69.7109375" customWidth="1"/>
    <col min="13320" max="13321" width="0" hidden="1" customWidth="1"/>
    <col min="13322" max="13322" width="71.140625" customWidth="1"/>
    <col min="13323" max="13323" width="31.85546875" customWidth="1"/>
    <col min="13324" max="13324" width="40.85546875" customWidth="1"/>
    <col min="13325" max="13325" width="34.28515625" customWidth="1"/>
    <col min="13326" max="13326" width="34.7109375" customWidth="1"/>
    <col min="13327" max="13327" width="34.42578125" customWidth="1"/>
    <col min="13328" max="13328" width="37" customWidth="1"/>
    <col min="13329" max="13329" width="37.5703125" customWidth="1"/>
    <col min="13330" max="13330" width="40" customWidth="1"/>
    <col min="13331" max="13331" width="41.28515625" customWidth="1"/>
    <col min="13332" max="13332" width="36.140625" customWidth="1"/>
    <col min="13333" max="13333" width="33.7109375" customWidth="1"/>
    <col min="13334" max="13334" width="36.85546875" customWidth="1"/>
    <col min="13335" max="13335" width="35.7109375" customWidth="1"/>
    <col min="13336" max="13336" width="31.85546875" customWidth="1"/>
    <col min="13337" max="13337" width="40.85546875" customWidth="1"/>
    <col min="13338" max="13338" width="39.140625" customWidth="1"/>
    <col min="13339" max="13339" width="32" customWidth="1"/>
    <col min="13340" max="13340" width="30.85546875" customWidth="1"/>
    <col min="13341" max="13341" width="37.5703125" customWidth="1"/>
    <col min="13342" max="13342" width="31.5703125" customWidth="1"/>
    <col min="13343" max="13343" width="37.28515625" customWidth="1"/>
    <col min="13344" max="13344" width="35.28515625" customWidth="1"/>
    <col min="13345" max="13345" width="33" customWidth="1"/>
    <col min="13346" max="13346" width="19" customWidth="1"/>
    <col min="13569" max="13569" width="255.5703125" customWidth="1"/>
    <col min="13570" max="13570" width="68.5703125" customWidth="1"/>
    <col min="13571" max="13574" width="0" hidden="1" customWidth="1"/>
    <col min="13575" max="13575" width="69.7109375" customWidth="1"/>
    <col min="13576" max="13577" width="0" hidden="1" customWidth="1"/>
    <col min="13578" max="13578" width="71.140625" customWidth="1"/>
    <col min="13579" max="13579" width="31.85546875" customWidth="1"/>
    <col min="13580" max="13580" width="40.85546875" customWidth="1"/>
    <col min="13581" max="13581" width="34.28515625" customWidth="1"/>
    <col min="13582" max="13582" width="34.7109375" customWidth="1"/>
    <col min="13583" max="13583" width="34.42578125" customWidth="1"/>
    <col min="13584" max="13584" width="37" customWidth="1"/>
    <col min="13585" max="13585" width="37.5703125" customWidth="1"/>
    <col min="13586" max="13586" width="40" customWidth="1"/>
    <col min="13587" max="13587" width="41.28515625" customWidth="1"/>
    <col min="13588" max="13588" width="36.140625" customWidth="1"/>
    <col min="13589" max="13589" width="33.7109375" customWidth="1"/>
    <col min="13590" max="13590" width="36.85546875" customWidth="1"/>
    <col min="13591" max="13591" width="35.7109375" customWidth="1"/>
    <col min="13592" max="13592" width="31.85546875" customWidth="1"/>
    <col min="13593" max="13593" width="40.85546875" customWidth="1"/>
    <col min="13594" max="13594" width="39.140625" customWidth="1"/>
    <col min="13595" max="13595" width="32" customWidth="1"/>
    <col min="13596" max="13596" width="30.85546875" customWidth="1"/>
    <col min="13597" max="13597" width="37.5703125" customWidth="1"/>
    <col min="13598" max="13598" width="31.5703125" customWidth="1"/>
    <col min="13599" max="13599" width="37.28515625" customWidth="1"/>
    <col min="13600" max="13600" width="35.28515625" customWidth="1"/>
    <col min="13601" max="13601" width="33" customWidth="1"/>
    <col min="13602" max="13602" width="19" customWidth="1"/>
    <col min="13825" max="13825" width="255.5703125" customWidth="1"/>
    <col min="13826" max="13826" width="68.5703125" customWidth="1"/>
    <col min="13827" max="13830" width="0" hidden="1" customWidth="1"/>
    <col min="13831" max="13831" width="69.7109375" customWidth="1"/>
    <col min="13832" max="13833" width="0" hidden="1" customWidth="1"/>
    <col min="13834" max="13834" width="71.140625" customWidth="1"/>
    <col min="13835" max="13835" width="31.85546875" customWidth="1"/>
    <col min="13836" max="13836" width="40.85546875" customWidth="1"/>
    <col min="13837" max="13837" width="34.28515625" customWidth="1"/>
    <col min="13838" max="13838" width="34.7109375" customWidth="1"/>
    <col min="13839" max="13839" width="34.42578125" customWidth="1"/>
    <col min="13840" max="13840" width="37" customWidth="1"/>
    <col min="13841" max="13841" width="37.5703125" customWidth="1"/>
    <col min="13842" max="13842" width="40" customWidth="1"/>
    <col min="13843" max="13843" width="41.28515625" customWidth="1"/>
    <col min="13844" max="13844" width="36.140625" customWidth="1"/>
    <col min="13845" max="13845" width="33.7109375" customWidth="1"/>
    <col min="13846" max="13846" width="36.85546875" customWidth="1"/>
    <col min="13847" max="13847" width="35.7109375" customWidth="1"/>
    <col min="13848" max="13848" width="31.85546875" customWidth="1"/>
    <col min="13849" max="13849" width="40.85546875" customWidth="1"/>
    <col min="13850" max="13850" width="39.140625" customWidth="1"/>
    <col min="13851" max="13851" width="32" customWidth="1"/>
    <col min="13852" max="13852" width="30.85546875" customWidth="1"/>
    <col min="13853" max="13853" width="37.5703125" customWidth="1"/>
    <col min="13854" max="13854" width="31.5703125" customWidth="1"/>
    <col min="13855" max="13855" width="37.28515625" customWidth="1"/>
    <col min="13856" max="13856" width="35.28515625" customWidth="1"/>
    <col min="13857" max="13857" width="33" customWidth="1"/>
    <col min="13858" max="13858" width="19" customWidth="1"/>
    <col min="14081" max="14081" width="255.5703125" customWidth="1"/>
    <col min="14082" max="14082" width="68.5703125" customWidth="1"/>
    <col min="14083" max="14086" width="0" hidden="1" customWidth="1"/>
    <col min="14087" max="14087" width="69.7109375" customWidth="1"/>
    <col min="14088" max="14089" width="0" hidden="1" customWidth="1"/>
    <col min="14090" max="14090" width="71.140625" customWidth="1"/>
    <col min="14091" max="14091" width="31.85546875" customWidth="1"/>
    <col min="14092" max="14092" width="40.85546875" customWidth="1"/>
    <col min="14093" max="14093" width="34.28515625" customWidth="1"/>
    <col min="14094" max="14094" width="34.7109375" customWidth="1"/>
    <col min="14095" max="14095" width="34.42578125" customWidth="1"/>
    <col min="14096" max="14096" width="37" customWidth="1"/>
    <col min="14097" max="14097" width="37.5703125" customWidth="1"/>
    <col min="14098" max="14098" width="40" customWidth="1"/>
    <col min="14099" max="14099" width="41.28515625" customWidth="1"/>
    <col min="14100" max="14100" width="36.140625" customWidth="1"/>
    <col min="14101" max="14101" width="33.7109375" customWidth="1"/>
    <col min="14102" max="14102" width="36.85546875" customWidth="1"/>
    <col min="14103" max="14103" width="35.7109375" customWidth="1"/>
    <col min="14104" max="14104" width="31.85546875" customWidth="1"/>
    <col min="14105" max="14105" width="40.85546875" customWidth="1"/>
    <col min="14106" max="14106" width="39.140625" customWidth="1"/>
    <col min="14107" max="14107" width="32" customWidth="1"/>
    <col min="14108" max="14108" width="30.85546875" customWidth="1"/>
    <col min="14109" max="14109" width="37.5703125" customWidth="1"/>
    <col min="14110" max="14110" width="31.5703125" customWidth="1"/>
    <col min="14111" max="14111" width="37.28515625" customWidth="1"/>
    <col min="14112" max="14112" width="35.28515625" customWidth="1"/>
    <col min="14113" max="14113" width="33" customWidth="1"/>
    <col min="14114" max="14114" width="19" customWidth="1"/>
    <col min="14337" max="14337" width="255.5703125" customWidth="1"/>
    <col min="14338" max="14338" width="68.5703125" customWidth="1"/>
    <col min="14339" max="14342" width="0" hidden="1" customWidth="1"/>
    <col min="14343" max="14343" width="69.7109375" customWidth="1"/>
    <col min="14344" max="14345" width="0" hidden="1" customWidth="1"/>
    <col min="14346" max="14346" width="71.140625" customWidth="1"/>
    <col min="14347" max="14347" width="31.85546875" customWidth="1"/>
    <col min="14348" max="14348" width="40.85546875" customWidth="1"/>
    <col min="14349" max="14349" width="34.28515625" customWidth="1"/>
    <col min="14350" max="14350" width="34.7109375" customWidth="1"/>
    <col min="14351" max="14351" width="34.42578125" customWidth="1"/>
    <col min="14352" max="14352" width="37" customWidth="1"/>
    <col min="14353" max="14353" width="37.5703125" customWidth="1"/>
    <col min="14354" max="14354" width="40" customWidth="1"/>
    <col min="14355" max="14355" width="41.28515625" customWidth="1"/>
    <col min="14356" max="14356" width="36.140625" customWidth="1"/>
    <col min="14357" max="14357" width="33.7109375" customWidth="1"/>
    <col min="14358" max="14358" width="36.85546875" customWidth="1"/>
    <col min="14359" max="14359" width="35.7109375" customWidth="1"/>
    <col min="14360" max="14360" width="31.85546875" customWidth="1"/>
    <col min="14361" max="14361" width="40.85546875" customWidth="1"/>
    <col min="14362" max="14362" width="39.140625" customWidth="1"/>
    <col min="14363" max="14363" width="32" customWidth="1"/>
    <col min="14364" max="14364" width="30.85546875" customWidth="1"/>
    <col min="14365" max="14365" width="37.5703125" customWidth="1"/>
    <col min="14366" max="14366" width="31.5703125" customWidth="1"/>
    <col min="14367" max="14367" width="37.28515625" customWidth="1"/>
    <col min="14368" max="14368" width="35.28515625" customWidth="1"/>
    <col min="14369" max="14369" width="33" customWidth="1"/>
    <col min="14370" max="14370" width="19" customWidth="1"/>
    <col min="14593" max="14593" width="255.5703125" customWidth="1"/>
    <col min="14594" max="14594" width="68.5703125" customWidth="1"/>
    <col min="14595" max="14598" width="0" hidden="1" customWidth="1"/>
    <col min="14599" max="14599" width="69.7109375" customWidth="1"/>
    <col min="14600" max="14601" width="0" hidden="1" customWidth="1"/>
    <col min="14602" max="14602" width="71.140625" customWidth="1"/>
    <col min="14603" max="14603" width="31.85546875" customWidth="1"/>
    <col min="14604" max="14604" width="40.85546875" customWidth="1"/>
    <col min="14605" max="14605" width="34.28515625" customWidth="1"/>
    <col min="14606" max="14606" width="34.7109375" customWidth="1"/>
    <col min="14607" max="14607" width="34.42578125" customWidth="1"/>
    <col min="14608" max="14608" width="37" customWidth="1"/>
    <col min="14609" max="14609" width="37.5703125" customWidth="1"/>
    <col min="14610" max="14610" width="40" customWidth="1"/>
    <col min="14611" max="14611" width="41.28515625" customWidth="1"/>
    <col min="14612" max="14612" width="36.140625" customWidth="1"/>
    <col min="14613" max="14613" width="33.7109375" customWidth="1"/>
    <col min="14614" max="14614" width="36.85546875" customWidth="1"/>
    <col min="14615" max="14615" width="35.7109375" customWidth="1"/>
    <col min="14616" max="14616" width="31.85546875" customWidth="1"/>
    <col min="14617" max="14617" width="40.85546875" customWidth="1"/>
    <col min="14618" max="14618" width="39.140625" customWidth="1"/>
    <col min="14619" max="14619" width="32" customWidth="1"/>
    <col min="14620" max="14620" width="30.85546875" customWidth="1"/>
    <col min="14621" max="14621" width="37.5703125" customWidth="1"/>
    <col min="14622" max="14622" width="31.5703125" customWidth="1"/>
    <col min="14623" max="14623" width="37.28515625" customWidth="1"/>
    <col min="14624" max="14624" width="35.28515625" customWidth="1"/>
    <col min="14625" max="14625" width="33" customWidth="1"/>
    <col min="14626" max="14626" width="19" customWidth="1"/>
    <col min="14849" max="14849" width="255.5703125" customWidth="1"/>
    <col min="14850" max="14850" width="68.5703125" customWidth="1"/>
    <col min="14851" max="14854" width="0" hidden="1" customWidth="1"/>
    <col min="14855" max="14855" width="69.7109375" customWidth="1"/>
    <col min="14856" max="14857" width="0" hidden="1" customWidth="1"/>
    <col min="14858" max="14858" width="71.140625" customWidth="1"/>
    <col min="14859" max="14859" width="31.85546875" customWidth="1"/>
    <col min="14860" max="14860" width="40.85546875" customWidth="1"/>
    <col min="14861" max="14861" width="34.28515625" customWidth="1"/>
    <col min="14862" max="14862" width="34.7109375" customWidth="1"/>
    <col min="14863" max="14863" width="34.42578125" customWidth="1"/>
    <col min="14864" max="14864" width="37" customWidth="1"/>
    <col min="14865" max="14865" width="37.5703125" customWidth="1"/>
    <col min="14866" max="14866" width="40" customWidth="1"/>
    <col min="14867" max="14867" width="41.28515625" customWidth="1"/>
    <col min="14868" max="14868" width="36.140625" customWidth="1"/>
    <col min="14869" max="14869" width="33.7109375" customWidth="1"/>
    <col min="14870" max="14870" width="36.85546875" customWidth="1"/>
    <col min="14871" max="14871" width="35.7109375" customWidth="1"/>
    <col min="14872" max="14872" width="31.85546875" customWidth="1"/>
    <col min="14873" max="14873" width="40.85546875" customWidth="1"/>
    <col min="14874" max="14874" width="39.140625" customWidth="1"/>
    <col min="14875" max="14875" width="32" customWidth="1"/>
    <col min="14876" max="14876" width="30.85546875" customWidth="1"/>
    <col min="14877" max="14877" width="37.5703125" customWidth="1"/>
    <col min="14878" max="14878" width="31.5703125" customWidth="1"/>
    <col min="14879" max="14879" width="37.28515625" customWidth="1"/>
    <col min="14880" max="14880" width="35.28515625" customWidth="1"/>
    <col min="14881" max="14881" width="33" customWidth="1"/>
    <col min="14882" max="14882" width="19" customWidth="1"/>
    <col min="15105" max="15105" width="255.5703125" customWidth="1"/>
    <col min="15106" max="15106" width="68.5703125" customWidth="1"/>
    <col min="15107" max="15110" width="0" hidden="1" customWidth="1"/>
    <col min="15111" max="15111" width="69.7109375" customWidth="1"/>
    <col min="15112" max="15113" width="0" hidden="1" customWidth="1"/>
    <col min="15114" max="15114" width="71.140625" customWidth="1"/>
    <col min="15115" max="15115" width="31.85546875" customWidth="1"/>
    <col min="15116" max="15116" width="40.85546875" customWidth="1"/>
    <col min="15117" max="15117" width="34.28515625" customWidth="1"/>
    <col min="15118" max="15118" width="34.7109375" customWidth="1"/>
    <col min="15119" max="15119" width="34.42578125" customWidth="1"/>
    <col min="15120" max="15120" width="37" customWidth="1"/>
    <col min="15121" max="15121" width="37.5703125" customWidth="1"/>
    <col min="15122" max="15122" width="40" customWidth="1"/>
    <col min="15123" max="15123" width="41.28515625" customWidth="1"/>
    <col min="15124" max="15124" width="36.140625" customWidth="1"/>
    <col min="15125" max="15125" width="33.7109375" customWidth="1"/>
    <col min="15126" max="15126" width="36.85546875" customWidth="1"/>
    <col min="15127" max="15127" width="35.7109375" customWidth="1"/>
    <col min="15128" max="15128" width="31.85546875" customWidth="1"/>
    <col min="15129" max="15129" width="40.85546875" customWidth="1"/>
    <col min="15130" max="15130" width="39.140625" customWidth="1"/>
    <col min="15131" max="15131" width="32" customWidth="1"/>
    <col min="15132" max="15132" width="30.85546875" customWidth="1"/>
    <col min="15133" max="15133" width="37.5703125" customWidth="1"/>
    <col min="15134" max="15134" width="31.5703125" customWidth="1"/>
    <col min="15135" max="15135" width="37.28515625" customWidth="1"/>
    <col min="15136" max="15136" width="35.28515625" customWidth="1"/>
    <col min="15137" max="15137" width="33" customWidth="1"/>
    <col min="15138" max="15138" width="19" customWidth="1"/>
    <col min="15361" max="15361" width="255.5703125" customWidth="1"/>
    <col min="15362" max="15362" width="68.5703125" customWidth="1"/>
    <col min="15363" max="15366" width="0" hidden="1" customWidth="1"/>
    <col min="15367" max="15367" width="69.7109375" customWidth="1"/>
    <col min="15368" max="15369" width="0" hidden="1" customWidth="1"/>
    <col min="15370" max="15370" width="71.140625" customWidth="1"/>
    <col min="15371" max="15371" width="31.85546875" customWidth="1"/>
    <col min="15372" max="15372" width="40.85546875" customWidth="1"/>
    <col min="15373" max="15373" width="34.28515625" customWidth="1"/>
    <col min="15374" max="15374" width="34.7109375" customWidth="1"/>
    <col min="15375" max="15375" width="34.42578125" customWidth="1"/>
    <col min="15376" max="15376" width="37" customWidth="1"/>
    <col min="15377" max="15377" width="37.5703125" customWidth="1"/>
    <col min="15378" max="15378" width="40" customWidth="1"/>
    <col min="15379" max="15379" width="41.28515625" customWidth="1"/>
    <col min="15380" max="15380" width="36.140625" customWidth="1"/>
    <col min="15381" max="15381" width="33.7109375" customWidth="1"/>
    <col min="15382" max="15382" width="36.85546875" customWidth="1"/>
    <col min="15383" max="15383" width="35.7109375" customWidth="1"/>
    <col min="15384" max="15384" width="31.85546875" customWidth="1"/>
    <col min="15385" max="15385" width="40.85546875" customWidth="1"/>
    <col min="15386" max="15386" width="39.140625" customWidth="1"/>
    <col min="15387" max="15387" width="32" customWidth="1"/>
    <col min="15388" max="15388" width="30.85546875" customWidth="1"/>
    <col min="15389" max="15389" width="37.5703125" customWidth="1"/>
    <col min="15390" max="15390" width="31.5703125" customWidth="1"/>
    <col min="15391" max="15391" width="37.28515625" customWidth="1"/>
    <col min="15392" max="15392" width="35.28515625" customWidth="1"/>
    <col min="15393" max="15393" width="33" customWidth="1"/>
    <col min="15394" max="15394" width="19" customWidth="1"/>
    <col min="15617" max="15617" width="255.5703125" customWidth="1"/>
    <col min="15618" max="15618" width="68.5703125" customWidth="1"/>
    <col min="15619" max="15622" width="0" hidden="1" customWidth="1"/>
    <col min="15623" max="15623" width="69.7109375" customWidth="1"/>
    <col min="15624" max="15625" width="0" hidden="1" customWidth="1"/>
    <col min="15626" max="15626" width="71.140625" customWidth="1"/>
    <col min="15627" max="15627" width="31.85546875" customWidth="1"/>
    <col min="15628" max="15628" width="40.85546875" customWidth="1"/>
    <col min="15629" max="15629" width="34.28515625" customWidth="1"/>
    <col min="15630" max="15630" width="34.7109375" customWidth="1"/>
    <col min="15631" max="15631" width="34.42578125" customWidth="1"/>
    <col min="15632" max="15632" width="37" customWidth="1"/>
    <col min="15633" max="15633" width="37.5703125" customWidth="1"/>
    <col min="15634" max="15634" width="40" customWidth="1"/>
    <col min="15635" max="15635" width="41.28515625" customWidth="1"/>
    <col min="15636" max="15636" width="36.140625" customWidth="1"/>
    <col min="15637" max="15637" width="33.7109375" customWidth="1"/>
    <col min="15638" max="15638" width="36.85546875" customWidth="1"/>
    <col min="15639" max="15639" width="35.7109375" customWidth="1"/>
    <col min="15640" max="15640" width="31.85546875" customWidth="1"/>
    <col min="15641" max="15641" width="40.85546875" customWidth="1"/>
    <col min="15642" max="15642" width="39.140625" customWidth="1"/>
    <col min="15643" max="15643" width="32" customWidth="1"/>
    <col min="15644" max="15644" width="30.85546875" customWidth="1"/>
    <col min="15645" max="15645" width="37.5703125" customWidth="1"/>
    <col min="15646" max="15646" width="31.5703125" customWidth="1"/>
    <col min="15647" max="15647" width="37.28515625" customWidth="1"/>
    <col min="15648" max="15648" width="35.28515625" customWidth="1"/>
    <col min="15649" max="15649" width="33" customWidth="1"/>
    <col min="15650" max="15650" width="19" customWidth="1"/>
    <col min="15873" max="15873" width="255.5703125" customWidth="1"/>
    <col min="15874" max="15874" width="68.5703125" customWidth="1"/>
    <col min="15875" max="15878" width="0" hidden="1" customWidth="1"/>
    <col min="15879" max="15879" width="69.7109375" customWidth="1"/>
    <col min="15880" max="15881" width="0" hidden="1" customWidth="1"/>
    <col min="15882" max="15882" width="71.140625" customWidth="1"/>
    <col min="15883" max="15883" width="31.85546875" customWidth="1"/>
    <col min="15884" max="15884" width="40.85546875" customWidth="1"/>
    <col min="15885" max="15885" width="34.28515625" customWidth="1"/>
    <col min="15886" max="15886" width="34.7109375" customWidth="1"/>
    <col min="15887" max="15887" width="34.42578125" customWidth="1"/>
    <col min="15888" max="15888" width="37" customWidth="1"/>
    <col min="15889" max="15889" width="37.5703125" customWidth="1"/>
    <col min="15890" max="15890" width="40" customWidth="1"/>
    <col min="15891" max="15891" width="41.28515625" customWidth="1"/>
    <col min="15892" max="15892" width="36.140625" customWidth="1"/>
    <col min="15893" max="15893" width="33.7109375" customWidth="1"/>
    <col min="15894" max="15894" width="36.85546875" customWidth="1"/>
    <col min="15895" max="15895" width="35.7109375" customWidth="1"/>
    <col min="15896" max="15896" width="31.85546875" customWidth="1"/>
    <col min="15897" max="15897" width="40.85546875" customWidth="1"/>
    <col min="15898" max="15898" width="39.140625" customWidth="1"/>
    <col min="15899" max="15899" width="32" customWidth="1"/>
    <col min="15900" max="15900" width="30.85546875" customWidth="1"/>
    <col min="15901" max="15901" width="37.5703125" customWidth="1"/>
    <col min="15902" max="15902" width="31.5703125" customWidth="1"/>
    <col min="15903" max="15903" width="37.28515625" customWidth="1"/>
    <col min="15904" max="15904" width="35.28515625" customWidth="1"/>
    <col min="15905" max="15905" width="33" customWidth="1"/>
    <col min="15906" max="15906" width="19" customWidth="1"/>
    <col min="16129" max="16129" width="255.5703125" customWidth="1"/>
    <col min="16130" max="16130" width="68.5703125" customWidth="1"/>
    <col min="16131" max="16134" width="0" hidden="1" customWidth="1"/>
    <col min="16135" max="16135" width="69.7109375" customWidth="1"/>
    <col min="16136" max="16137" width="0" hidden="1" customWidth="1"/>
    <col min="16138" max="16138" width="71.140625" customWidth="1"/>
    <col min="16139" max="16139" width="31.85546875" customWidth="1"/>
    <col min="16140" max="16140" width="40.85546875" customWidth="1"/>
    <col min="16141" max="16141" width="34.28515625" customWidth="1"/>
    <col min="16142" max="16142" width="34.7109375" customWidth="1"/>
    <col min="16143" max="16143" width="34.42578125" customWidth="1"/>
    <col min="16144" max="16144" width="37" customWidth="1"/>
    <col min="16145" max="16145" width="37.5703125" customWidth="1"/>
    <col min="16146" max="16146" width="40" customWidth="1"/>
    <col min="16147" max="16147" width="41.28515625" customWidth="1"/>
    <col min="16148" max="16148" width="36.140625" customWidth="1"/>
    <col min="16149" max="16149" width="33.7109375" customWidth="1"/>
    <col min="16150" max="16150" width="36.85546875" customWidth="1"/>
    <col min="16151" max="16151" width="35.7109375" customWidth="1"/>
    <col min="16152" max="16152" width="31.85546875" customWidth="1"/>
    <col min="16153" max="16153" width="40.85546875" customWidth="1"/>
    <col min="16154" max="16154" width="39.140625" customWidth="1"/>
    <col min="16155" max="16155" width="32" customWidth="1"/>
    <col min="16156" max="16156" width="30.85546875" customWidth="1"/>
    <col min="16157" max="16157" width="37.5703125" customWidth="1"/>
    <col min="16158" max="16158" width="31.5703125" customWidth="1"/>
    <col min="16159" max="16159" width="37.28515625" customWidth="1"/>
    <col min="16160" max="16160" width="35.28515625" customWidth="1"/>
    <col min="16161" max="16161" width="33" customWidth="1"/>
    <col min="16162" max="16162" width="19" customWidth="1"/>
  </cols>
  <sheetData>
    <row r="1" spans="1:35" ht="89.25" customHeight="1">
      <c r="A1" s="89" t="s">
        <v>60</v>
      </c>
      <c r="B1" s="90"/>
      <c r="C1" s="90"/>
      <c r="D1" s="90"/>
      <c r="E1" s="90"/>
      <c r="F1" s="90"/>
      <c r="G1" s="90"/>
      <c r="H1" s="90"/>
      <c r="I1" s="90"/>
      <c r="J1" s="90"/>
    </row>
    <row r="2" spans="1:35" ht="65.25" customHeight="1">
      <c r="A2" s="95"/>
      <c r="B2" s="95"/>
      <c r="C2" s="95"/>
      <c r="D2" s="95"/>
      <c r="E2" s="95"/>
      <c r="F2" s="95"/>
      <c r="G2" s="95"/>
      <c r="H2" s="95"/>
      <c r="I2" s="95"/>
      <c r="J2" s="96" t="s">
        <v>61</v>
      </c>
    </row>
    <row r="3" spans="1:35" s="102" customFormat="1" ht="177.75" customHeight="1">
      <c r="A3" s="97" t="s">
        <v>62</v>
      </c>
      <c r="B3" s="98" t="s">
        <v>52</v>
      </c>
      <c r="C3" s="98" t="s">
        <v>63</v>
      </c>
      <c r="D3" s="98" t="s">
        <v>64</v>
      </c>
      <c r="E3" s="98"/>
      <c r="F3" s="98" t="s">
        <v>65</v>
      </c>
      <c r="G3" s="98" t="s">
        <v>66</v>
      </c>
      <c r="H3" s="98" t="s">
        <v>67</v>
      </c>
      <c r="I3" s="98" t="s">
        <v>68</v>
      </c>
      <c r="J3" s="98" t="s">
        <v>69</v>
      </c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  <c r="AB3" s="99"/>
      <c r="AC3" s="99"/>
      <c r="AD3" s="99"/>
      <c r="AE3" s="99"/>
      <c r="AF3" s="99"/>
      <c r="AG3" s="99"/>
      <c r="AH3" s="100"/>
      <c r="AI3" s="101"/>
    </row>
    <row r="4" spans="1:35" s="107" customFormat="1" ht="38.25" customHeight="1">
      <c r="A4" s="103">
        <v>1</v>
      </c>
      <c r="B4" s="103">
        <v>2</v>
      </c>
      <c r="C4" s="103"/>
      <c r="D4" s="103">
        <v>3</v>
      </c>
      <c r="E4" s="103"/>
      <c r="F4" s="103">
        <v>3</v>
      </c>
      <c r="G4" s="103">
        <v>3</v>
      </c>
      <c r="H4" s="103">
        <v>6</v>
      </c>
      <c r="I4" s="103">
        <v>5</v>
      </c>
      <c r="J4" s="104">
        <v>4</v>
      </c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/>
      <c r="V4" s="105"/>
      <c r="W4" s="105"/>
      <c r="X4" s="105"/>
      <c r="Y4" s="105"/>
      <c r="Z4" s="105"/>
      <c r="AA4" s="105"/>
      <c r="AB4" s="105"/>
      <c r="AC4" s="105"/>
      <c r="AD4" s="105"/>
      <c r="AE4" s="105"/>
      <c r="AF4" s="105"/>
      <c r="AG4" s="105"/>
      <c r="AH4" s="105"/>
      <c r="AI4" s="106"/>
    </row>
    <row r="5" spans="1:35" s="107" customFormat="1" ht="78" customHeight="1">
      <c r="A5" s="108" t="s">
        <v>70</v>
      </c>
      <c r="B5" s="109">
        <f t="shared" ref="B5:G5" si="0">B6+B42</f>
        <v>3562503.9999999995</v>
      </c>
      <c r="C5" s="109">
        <f t="shared" si="0"/>
        <v>186783.7</v>
      </c>
      <c r="D5" s="109">
        <f t="shared" si="0"/>
        <v>2233407.4000000004</v>
      </c>
      <c r="E5" s="109">
        <f t="shared" si="0"/>
        <v>0</v>
      </c>
      <c r="F5" s="109">
        <f t="shared" si="0"/>
        <v>3038089.3</v>
      </c>
      <c r="G5" s="109">
        <f t="shared" si="0"/>
        <v>2812078.8000000003</v>
      </c>
      <c r="H5" s="109" t="e">
        <f>#REF!+#REF!</f>
        <v>#REF!</v>
      </c>
      <c r="I5" s="109">
        <f>G5-F5</f>
        <v>-226010.49999999953</v>
      </c>
      <c r="J5" s="110">
        <f>G5*100/B5</f>
        <v>78.935456633873258</v>
      </c>
      <c r="K5" s="105"/>
      <c r="L5" s="105"/>
      <c r="M5" s="105"/>
      <c r="N5" s="105"/>
      <c r="O5" s="105"/>
      <c r="P5" s="105"/>
      <c r="Q5" s="105"/>
      <c r="R5" s="105"/>
      <c r="S5" s="105"/>
      <c r="T5" s="105"/>
      <c r="U5" s="105"/>
      <c r="V5" s="105"/>
      <c r="W5" s="105"/>
      <c r="X5" s="105"/>
      <c r="Y5" s="105"/>
      <c r="Z5" s="105"/>
      <c r="AA5" s="105"/>
      <c r="AB5" s="105"/>
      <c r="AC5" s="105"/>
      <c r="AD5" s="105"/>
      <c r="AE5" s="105"/>
      <c r="AF5" s="105"/>
      <c r="AG5" s="105"/>
      <c r="AH5" s="105"/>
      <c r="AI5" s="106"/>
    </row>
    <row r="6" spans="1:35" s="114" customFormat="1" ht="69.75" customHeight="1">
      <c r="A6" s="108" t="s">
        <v>71</v>
      </c>
      <c r="B6" s="109">
        <f>B7+B9+B10+B15+B24+B33</f>
        <v>3174701.5999999996</v>
      </c>
      <c r="C6" s="109">
        <f>C7+C9+C10+C15+C24+C33</f>
        <v>149859.80000000002</v>
      </c>
      <c r="D6" s="109">
        <f>D7+D9+D10+D15+D24+D33</f>
        <v>1984700.3000000003</v>
      </c>
      <c r="E6" s="109">
        <f>E7+E9+E10+E15+E24+E33</f>
        <v>0</v>
      </c>
      <c r="F6" s="109">
        <f>F7+F9+F10+F15+F24+F33</f>
        <v>2731702</v>
      </c>
      <c r="G6" s="109">
        <f>G7+G9+G10+G15+G24+G33+0.3</f>
        <v>2524776.1000000006</v>
      </c>
      <c r="H6" s="109" t="e">
        <f>H8+H10+H15+H24+H33</f>
        <v>#REF!</v>
      </c>
      <c r="I6" s="109">
        <f t="shared" ref="I6:I69" si="1">G6-F6</f>
        <v>-206925.89999999944</v>
      </c>
      <c r="J6" s="110">
        <f t="shared" ref="J6:J69" si="2">G6*100/B6</f>
        <v>79.527981464462698</v>
      </c>
      <c r="K6" s="111"/>
      <c r="L6" s="111"/>
      <c r="M6" s="111"/>
      <c r="N6" s="111"/>
      <c r="O6" s="111"/>
      <c r="P6" s="111"/>
      <c r="Q6" s="111"/>
      <c r="R6" s="111"/>
      <c r="S6" s="111"/>
      <c r="T6" s="111"/>
      <c r="U6" s="111"/>
      <c r="V6" s="111"/>
      <c r="W6" s="111"/>
      <c r="X6" s="111"/>
      <c r="Y6" s="111"/>
      <c r="Z6" s="111"/>
      <c r="AA6" s="111"/>
      <c r="AB6" s="111"/>
      <c r="AC6" s="111"/>
      <c r="AD6" s="111"/>
      <c r="AE6" s="111"/>
      <c r="AF6" s="111"/>
      <c r="AG6" s="111"/>
      <c r="AH6" s="112"/>
      <c r="AI6" s="113"/>
    </row>
    <row r="7" spans="1:35" s="114" customFormat="1" ht="73.5" customHeight="1">
      <c r="A7" s="115" t="s">
        <v>72</v>
      </c>
      <c r="B7" s="116">
        <f t="shared" ref="B7:G7" si="3">B8</f>
        <v>1848729.5</v>
      </c>
      <c r="C7" s="116">
        <f t="shared" si="3"/>
        <v>94149.4</v>
      </c>
      <c r="D7" s="116">
        <f t="shared" si="3"/>
        <v>1516861.1</v>
      </c>
      <c r="E7" s="116">
        <f t="shared" si="3"/>
        <v>0</v>
      </c>
      <c r="F7" s="116">
        <f t="shared" si="3"/>
        <v>1573200</v>
      </c>
      <c r="G7" s="116">
        <f t="shared" si="3"/>
        <v>1516861.1</v>
      </c>
      <c r="H7" s="116"/>
      <c r="I7" s="109">
        <f t="shared" si="1"/>
        <v>-56338.899999999907</v>
      </c>
      <c r="J7" s="110">
        <f t="shared" si="2"/>
        <v>82.048839486793497</v>
      </c>
      <c r="K7" s="117"/>
      <c r="L7" s="117"/>
      <c r="M7" s="117"/>
      <c r="N7" s="117"/>
      <c r="O7" s="117"/>
      <c r="P7" s="117"/>
      <c r="Q7" s="117"/>
      <c r="R7" s="117"/>
      <c r="S7" s="117"/>
      <c r="T7" s="117"/>
      <c r="U7" s="117"/>
      <c r="V7" s="117"/>
      <c r="W7" s="117"/>
      <c r="X7" s="117"/>
      <c r="Y7" s="117"/>
      <c r="Z7" s="117"/>
      <c r="AA7" s="117"/>
      <c r="AB7" s="117"/>
      <c r="AC7" s="117"/>
      <c r="AD7" s="117"/>
      <c r="AE7" s="117"/>
      <c r="AF7" s="117"/>
      <c r="AG7" s="117"/>
      <c r="AH7" s="118"/>
      <c r="AI7" s="113"/>
    </row>
    <row r="8" spans="1:35" s="114" customFormat="1" ht="65.25" customHeight="1">
      <c r="A8" s="119" t="s">
        <v>73</v>
      </c>
      <c r="B8" s="120">
        <v>1848729.5</v>
      </c>
      <c r="C8" s="120">
        <v>94149.4</v>
      </c>
      <c r="D8" s="121">
        <f t="shared" ref="D8:D25" si="4">E8+G8</f>
        <v>1516861.1</v>
      </c>
      <c r="E8" s="121"/>
      <c r="F8" s="120">
        <f>330000+352000+549900+170650+170650</f>
        <v>1573200</v>
      </c>
      <c r="G8" s="121">
        <v>1516861.1</v>
      </c>
      <c r="H8" s="120"/>
      <c r="I8" s="122">
        <f t="shared" si="1"/>
        <v>-56338.899999999907</v>
      </c>
      <c r="J8" s="110">
        <f t="shared" si="2"/>
        <v>82.048839486793497</v>
      </c>
      <c r="K8" s="123"/>
      <c r="L8" s="123"/>
      <c r="M8" s="123"/>
      <c r="N8" s="123"/>
      <c r="O8" s="123"/>
      <c r="P8" s="123"/>
      <c r="Q8" s="123"/>
      <c r="R8" s="123"/>
      <c r="S8" s="123"/>
      <c r="T8" s="123"/>
      <c r="U8" s="123"/>
      <c r="V8" s="123"/>
      <c r="W8" s="123"/>
      <c r="X8" s="123"/>
      <c r="Y8" s="123"/>
      <c r="Z8" s="123"/>
      <c r="AA8" s="123"/>
      <c r="AB8" s="123"/>
      <c r="AC8" s="123"/>
      <c r="AD8" s="123"/>
      <c r="AE8" s="123"/>
      <c r="AF8" s="123"/>
      <c r="AG8" s="123"/>
      <c r="AH8" s="124"/>
      <c r="AI8" s="113"/>
    </row>
    <row r="9" spans="1:35" s="114" customFormat="1" ht="66.75" customHeight="1">
      <c r="A9" s="125" t="s">
        <v>74</v>
      </c>
      <c r="B9" s="126">
        <v>34510.9</v>
      </c>
      <c r="C9" s="126"/>
      <c r="D9" s="127">
        <f t="shared" si="4"/>
        <v>31393.599999999999</v>
      </c>
      <c r="E9" s="127"/>
      <c r="F9" s="126">
        <f>7465.5+8808.5+9115.5+3038.5+3038.5</f>
        <v>31466.5</v>
      </c>
      <c r="G9" s="127">
        <v>31393.599999999999</v>
      </c>
      <c r="H9" s="126"/>
      <c r="I9" s="109">
        <f t="shared" si="1"/>
        <v>-72.900000000001455</v>
      </c>
      <c r="J9" s="110">
        <f t="shared" si="2"/>
        <v>90.967201666719788</v>
      </c>
      <c r="K9" s="128"/>
      <c r="L9" s="128"/>
      <c r="M9" s="128"/>
      <c r="N9" s="128"/>
      <c r="O9" s="128"/>
      <c r="P9" s="128"/>
      <c r="Q9" s="128"/>
      <c r="R9" s="128"/>
      <c r="S9" s="128"/>
      <c r="T9" s="128"/>
      <c r="U9" s="128"/>
      <c r="V9" s="128"/>
      <c r="W9" s="128"/>
      <c r="X9" s="128"/>
      <c r="Y9" s="128"/>
      <c r="Z9" s="128"/>
      <c r="AA9" s="123"/>
      <c r="AB9" s="123"/>
      <c r="AC9" s="123"/>
      <c r="AD9" s="123"/>
      <c r="AE9" s="123"/>
      <c r="AF9" s="123"/>
      <c r="AG9" s="123"/>
      <c r="AH9" s="124"/>
      <c r="AI9" s="113"/>
    </row>
    <row r="10" spans="1:35" s="114" customFormat="1" ht="78" customHeight="1">
      <c r="A10" s="115" t="s">
        <v>75</v>
      </c>
      <c r="B10" s="116">
        <f t="shared" ref="B10:G10" si="5">B12+B13+B14+B11</f>
        <v>282402.8</v>
      </c>
      <c r="C10" s="116">
        <f t="shared" si="5"/>
        <v>25211.1</v>
      </c>
      <c r="D10" s="116">
        <f t="shared" si="5"/>
        <v>20568.599999999999</v>
      </c>
      <c r="E10" s="116">
        <f t="shared" si="5"/>
        <v>0</v>
      </c>
      <c r="F10" s="116">
        <f t="shared" si="5"/>
        <v>267204.3</v>
      </c>
      <c r="G10" s="116">
        <f t="shared" si="5"/>
        <v>217241.80000000002</v>
      </c>
      <c r="H10" s="116">
        <f>SUM(H12:H13)</f>
        <v>0</v>
      </c>
      <c r="I10" s="109">
        <f t="shared" si="1"/>
        <v>-49962.499999999971</v>
      </c>
      <c r="J10" s="110">
        <f t="shared" si="2"/>
        <v>76.926220278269199</v>
      </c>
      <c r="K10" s="117"/>
      <c r="L10" s="117"/>
      <c r="M10" s="117"/>
      <c r="N10" s="117"/>
      <c r="O10" s="117"/>
      <c r="P10" s="117"/>
      <c r="Q10" s="117"/>
      <c r="R10" s="117"/>
      <c r="S10" s="117"/>
      <c r="T10" s="117"/>
      <c r="U10" s="117"/>
      <c r="V10" s="117"/>
      <c r="W10" s="117"/>
      <c r="X10" s="117"/>
      <c r="Y10" s="117"/>
      <c r="Z10" s="117"/>
      <c r="AA10" s="117"/>
      <c r="AB10" s="117"/>
      <c r="AC10" s="117"/>
      <c r="AD10" s="117"/>
      <c r="AE10" s="117"/>
      <c r="AF10" s="117"/>
      <c r="AG10" s="117"/>
      <c r="AH10" s="118"/>
      <c r="AI10" s="113"/>
    </row>
    <row r="11" spans="1:35" s="114" customFormat="1" ht="118.5" customHeight="1">
      <c r="A11" s="129" t="s">
        <v>76</v>
      </c>
      <c r="B11" s="130">
        <v>229400.4</v>
      </c>
      <c r="C11" s="116"/>
      <c r="D11" s="116"/>
      <c r="E11" s="116"/>
      <c r="F11" s="130">
        <f>33362.2+69637.8+62000+45000+11000</f>
        <v>221000</v>
      </c>
      <c r="G11" s="130">
        <v>196673.2</v>
      </c>
      <c r="H11" s="116"/>
      <c r="I11" s="122">
        <f t="shared" si="1"/>
        <v>-24326.799999999988</v>
      </c>
      <c r="J11" s="110">
        <f t="shared" si="2"/>
        <v>85.733590699929039</v>
      </c>
      <c r="K11" s="117"/>
      <c r="L11" s="117"/>
      <c r="M11" s="117"/>
      <c r="N11" s="117"/>
      <c r="O11" s="117"/>
      <c r="P11" s="117"/>
      <c r="Q11" s="117"/>
      <c r="R11" s="117"/>
      <c r="S11" s="117"/>
      <c r="T11" s="117"/>
      <c r="U11" s="117"/>
      <c r="V11" s="117"/>
      <c r="W11" s="117"/>
      <c r="X11" s="117"/>
      <c r="Y11" s="117"/>
      <c r="Z11" s="117"/>
      <c r="AA11" s="117"/>
      <c r="AB11" s="117"/>
      <c r="AC11" s="117"/>
      <c r="AD11" s="117"/>
      <c r="AE11" s="117"/>
      <c r="AF11" s="117"/>
      <c r="AG11" s="117"/>
      <c r="AH11" s="118"/>
      <c r="AI11" s="113"/>
    </row>
    <row r="12" spans="1:35" s="114" customFormat="1" ht="123.75" customHeight="1">
      <c r="A12" s="119" t="s">
        <v>77</v>
      </c>
      <c r="B12" s="120">
        <v>0</v>
      </c>
      <c r="C12" s="120">
        <v>25211.1</v>
      </c>
      <c r="D12" s="121">
        <f t="shared" si="4"/>
        <v>-1122</v>
      </c>
      <c r="E12" s="109"/>
      <c r="F12" s="120">
        <v>0</v>
      </c>
      <c r="G12" s="121">
        <v>-1122</v>
      </c>
      <c r="H12" s="120"/>
      <c r="I12" s="122">
        <f t="shared" si="1"/>
        <v>-1122</v>
      </c>
      <c r="J12" s="110">
        <v>0</v>
      </c>
      <c r="K12" s="123"/>
      <c r="L12" s="123"/>
      <c r="M12" s="123"/>
      <c r="N12" s="123"/>
      <c r="O12" s="123"/>
      <c r="P12" s="123"/>
      <c r="Q12" s="123"/>
      <c r="R12" s="123"/>
      <c r="S12" s="123"/>
      <c r="T12" s="123"/>
      <c r="U12" s="123"/>
      <c r="V12" s="123"/>
      <c r="W12" s="123"/>
      <c r="X12" s="123"/>
      <c r="Y12" s="123"/>
      <c r="Z12" s="123"/>
      <c r="AA12" s="123"/>
      <c r="AB12" s="123"/>
      <c r="AC12" s="123"/>
      <c r="AD12" s="123"/>
      <c r="AE12" s="123"/>
      <c r="AF12" s="123"/>
      <c r="AG12" s="123"/>
      <c r="AH12" s="124"/>
      <c r="AI12" s="113"/>
    </row>
    <row r="13" spans="1:35" s="114" customFormat="1" ht="66.75" customHeight="1">
      <c r="A13" s="119" t="s">
        <v>78</v>
      </c>
      <c r="B13" s="120">
        <v>3204.3</v>
      </c>
      <c r="C13" s="120"/>
      <c r="D13" s="121">
        <f t="shared" si="4"/>
        <v>3024.3</v>
      </c>
      <c r="E13" s="109"/>
      <c r="F13" s="120">
        <f>2944.6+259.7</f>
        <v>3204.2999999999997</v>
      </c>
      <c r="G13" s="121">
        <v>3024.3</v>
      </c>
      <c r="H13" s="120"/>
      <c r="I13" s="122">
        <f t="shared" si="1"/>
        <v>-179.99999999999955</v>
      </c>
      <c r="J13" s="110">
        <f t="shared" si="2"/>
        <v>94.382548450519607</v>
      </c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23"/>
      <c r="AA13" s="123"/>
      <c r="AB13" s="123"/>
      <c r="AC13" s="123"/>
      <c r="AD13" s="123"/>
      <c r="AE13" s="123"/>
      <c r="AF13" s="123"/>
      <c r="AG13" s="123"/>
      <c r="AH13" s="124"/>
      <c r="AI13" s="113"/>
    </row>
    <row r="14" spans="1:35" s="114" customFormat="1" ht="131.25" customHeight="1">
      <c r="A14" s="119" t="s">
        <v>79</v>
      </c>
      <c r="B14" s="120">
        <v>49798.1</v>
      </c>
      <c r="C14" s="120"/>
      <c r="D14" s="121">
        <f t="shared" si="4"/>
        <v>18666.3</v>
      </c>
      <c r="E14" s="109"/>
      <c r="F14" s="120">
        <f>22500-300+9000+4800+7000</f>
        <v>43000</v>
      </c>
      <c r="G14" s="121">
        <v>18666.3</v>
      </c>
      <c r="H14" s="120"/>
      <c r="I14" s="122">
        <f t="shared" si="1"/>
        <v>-24333.7</v>
      </c>
      <c r="J14" s="110">
        <f t="shared" si="2"/>
        <v>37.48396023141445</v>
      </c>
      <c r="K14" s="123"/>
      <c r="L14" s="123"/>
      <c r="M14" s="123"/>
      <c r="N14" s="123"/>
      <c r="O14" s="123"/>
      <c r="P14" s="123"/>
      <c r="Q14" s="123"/>
      <c r="R14" s="123"/>
      <c r="S14" s="123"/>
      <c r="T14" s="123"/>
      <c r="U14" s="123"/>
      <c r="V14" s="123"/>
      <c r="W14" s="123"/>
      <c r="X14" s="123"/>
      <c r="Y14" s="123"/>
      <c r="Z14" s="123"/>
      <c r="AA14" s="123"/>
      <c r="AB14" s="123"/>
      <c r="AC14" s="123"/>
      <c r="AD14" s="123"/>
      <c r="AE14" s="123"/>
      <c r="AF14" s="123"/>
      <c r="AG14" s="123"/>
      <c r="AH14" s="124"/>
      <c r="AI14" s="113"/>
    </row>
    <row r="15" spans="1:35" s="114" customFormat="1" ht="74.25" customHeight="1">
      <c r="A15" s="115" t="s">
        <v>80</v>
      </c>
      <c r="B15" s="116">
        <f t="shared" ref="B15:G15" si="6">B16+B18+B21</f>
        <v>944166.2</v>
      </c>
      <c r="C15" s="116">
        <f t="shared" si="6"/>
        <v>29331.200000000001</v>
      </c>
      <c r="D15" s="116">
        <f t="shared" si="6"/>
        <v>386677.80000000005</v>
      </c>
      <c r="E15" s="116">
        <f t="shared" si="6"/>
        <v>0</v>
      </c>
      <c r="F15" s="116">
        <f t="shared" si="6"/>
        <v>801254.8</v>
      </c>
      <c r="G15" s="116">
        <f t="shared" si="6"/>
        <v>701455.10000000009</v>
      </c>
      <c r="H15" s="116">
        <f>SUM(H16:H18)+H21</f>
        <v>0</v>
      </c>
      <c r="I15" s="109">
        <f t="shared" si="1"/>
        <v>-99799.699999999953</v>
      </c>
      <c r="J15" s="110">
        <f t="shared" si="2"/>
        <v>74.29360424043989</v>
      </c>
      <c r="K15" s="117"/>
      <c r="L15" s="117"/>
      <c r="M15" s="117"/>
      <c r="N15" s="117"/>
      <c r="O15" s="117"/>
      <c r="P15" s="117"/>
      <c r="Q15" s="117"/>
      <c r="R15" s="117"/>
      <c r="S15" s="117"/>
      <c r="T15" s="117"/>
      <c r="U15" s="117"/>
      <c r="V15" s="117"/>
      <c r="W15" s="117"/>
      <c r="X15" s="117"/>
      <c r="Y15" s="117"/>
      <c r="Z15" s="117"/>
      <c r="AA15" s="117"/>
      <c r="AB15" s="117"/>
      <c r="AC15" s="117"/>
      <c r="AD15" s="117"/>
      <c r="AE15" s="117"/>
      <c r="AF15" s="117"/>
      <c r="AG15" s="117"/>
      <c r="AH15" s="118"/>
      <c r="AI15" s="113"/>
    </row>
    <row r="16" spans="1:35" s="114" customFormat="1" ht="118.5" customHeight="1">
      <c r="A16" s="119" t="s">
        <v>81</v>
      </c>
      <c r="B16" s="120">
        <v>136410.70000000001</v>
      </c>
      <c r="C16" s="120">
        <v>1000</v>
      </c>
      <c r="D16" s="121">
        <f t="shared" si="4"/>
        <v>110098.9</v>
      </c>
      <c r="E16" s="109"/>
      <c r="F16" s="120">
        <f>8000-278+5000+1500+48000+39000</f>
        <v>101222</v>
      </c>
      <c r="G16" s="121">
        <v>110098.9</v>
      </c>
      <c r="H16" s="120"/>
      <c r="I16" s="122">
        <f t="shared" si="1"/>
        <v>8876.8999999999942</v>
      </c>
      <c r="J16" s="110">
        <f t="shared" si="2"/>
        <v>80.71133716050133</v>
      </c>
      <c r="K16" s="123"/>
      <c r="L16" s="123"/>
      <c r="M16" s="123"/>
      <c r="N16" s="123"/>
      <c r="O16" s="123"/>
      <c r="P16" s="123"/>
      <c r="Q16" s="123"/>
      <c r="R16" s="123"/>
      <c r="S16" s="123"/>
      <c r="T16" s="123"/>
      <c r="U16" s="123"/>
      <c r="V16" s="123"/>
      <c r="W16" s="123"/>
      <c r="X16" s="123"/>
      <c r="Y16" s="123"/>
      <c r="Z16" s="123"/>
      <c r="AA16" s="123"/>
      <c r="AB16" s="123"/>
      <c r="AC16" s="123"/>
      <c r="AD16" s="123"/>
      <c r="AE16" s="123"/>
      <c r="AF16" s="123"/>
      <c r="AG16" s="123"/>
      <c r="AH16" s="124"/>
      <c r="AI16" s="113"/>
    </row>
    <row r="17" spans="1:35" s="114" customFormat="1" ht="60" hidden="1" customHeight="1">
      <c r="A17" s="119" t="s">
        <v>82</v>
      </c>
      <c r="B17" s="131"/>
      <c r="C17" s="131"/>
      <c r="D17" s="121">
        <f t="shared" si="4"/>
        <v>0</v>
      </c>
      <c r="E17" s="109"/>
      <c r="F17" s="120"/>
      <c r="G17" s="121">
        <f>SUM(K17:AI17)</f>
        <v>0</v>
      </c>
      <c r="H17" s="120"/>
      <c r="I17" s="122">
        <f t="shared" si="1"/>
        <v>0</v>
      </c>
      <c r="J17" s="110" t="e">
        <f t="shared" si="2"/>
        <v>#DIV/0!</v>
      </c>
      <c r="K17" s="123"/>
      <c r="L17" s="123"/>
      <c r="M17" s="123"/>
      <c r="N17" s="123"/>
      <c r="O17" s="123"/>
      <c r="P17" s="123"/>
      <c r="Q17" s="123"/>
      <c r="R17" s="123"/>
      <c r="S17" s="123"/>
      <c r="T17" s="123"/>
      <c r="U17" s="123"/>
      <c r="V17" s="123"/>
      <c r="W17" s="123"/>
      <c r="X17" s="123"/>
      <c r="Y17" s="123"/>
      <c r="Z17" s="123"/>
      <c r="AA17" s="123"/>
      <c r="AB17" s="123"/>
      <c r="AC17" s="123"/>
      <c r="AD17" s="123"/>
      <c r="AE17" s="123"/>
      <c r="AF17" s="123"/>
      <c r="AG17" s="123"/>
      <c r="AH17" s="124"/>
      <c r="AI17" s="113"/>
    </row>
    <row r="18" spans="1:35" s="114" customFormat="1" ht="72.75" customHeight="1">
      <c r="A18" s="119" t="s">
        <v>83</v>
      </c>
      <c r="B18" s="131">
        <v>356937.4</v>
      </c>
      <c r="C18" s="131"/>
      <c r="D18" s="121">
        <f t="shared" si="4"/>
        <v>211421.5</v>
      </c>
      <c r="E18" s="121">
        <f>E19+E20</f>
        <v>0</v>
      </c>
      <c r="F18" s="120">
        <f>31000+13150+21600+18600+53000+137742.3</f>
        <v>275092.3</v>
      </c>
      <c r="G18" s="121">
        <v>211421.5</v>
      </c>
      <c r="H18" s="120"/>
      <c r="I18" s="122">
        <f t="shared" si="1"/>
        <v>-63670.799999999988</v>
      </c>
      <c r="J18" s="110">
        <f t="shared" si="2"/>
        <v>59.232095039634395</v>
      </c>
      <c r="K18" s="123"/>
      <c r="L18" s="123"/>
      <c r="M18" s="123"/>
      <c r="N18" s="123"/>
      <c r="O18" s="123"/>
      <c r="P18" s="123"/>
      <c r="Q18" s="123"/>
      <c r="R18" s="123"/>
      <c r="S18" s="123"/>
      <c r="T18" s="123"/>
      <c r="U18" s="123"/>
      <c r="V18" s="123"/>
      <c r="W18" s="123"/>
      <c r="X18" s="123"/>
      <c r="Y18" s="123"/>
      <c r="Z18" s="123"/>
      <c r="AA18" s="123"/>
      <c r="AB18" s="123"/>
      <c r="AC18" s="123"/>
      <c r="AD18" s="123"/>
      <c r="AE18" s="123"/>
      <c r="AF18" s="123"/>
      <c r="AG18" s="123"/>
      <c r="AH18" s="124"/>
      <c r="AI18" s="113"/>
    </row>
    <row r="19" spans="1:35" s="114" customFormat="1" ht="129.75" hidden="1" customHeight="1">
      <c r="A19" s="132" t="s">
        <v>84</v>
      </c>
      <c r="B19" s="133"/>
      <c r="C19" s="133"/>
      <c r="D19" s="134">
        <f t="shared" si="4"/>
        <v>0</v>
      </c>
      <c r="E19" s="135"/>
      <c r="F19" s="136"/>
      <c r="G19" s="134">
        <f>SUM(K19:AH19)</f>
        <v>0</v>
      </c>
      <c r="H19" s="136"/>
      <c r="I19" s="122">
        <f t="shared" si="1"/>
        <v>0</v>
      </c>
      <c r="J19" s="110" t="e">
        <f t="shared" si="2"/>
        <v>#DIV/0!</v>
      </c>
      <c r="K19" s="137"/>
      <c r="L19" s="137"/>
      <c r="M19" s="137"/>
      <c r="N19" s="137"/>
      <c r="O19" s="137"/>
      <c r="P19" s="137"/>
      <c r="Q19" s="137"/>
      <c r="R19" s="137"/>
      <c r="S19" s="137"/>
      <c r="T19" s="137"/>
      <c r="U19" s="137"/>
      <c r="V19" s="137"/>
      <c r="W19" s="137"/>
      <c r="X19" s="137"/>
      <c r="Y19" s="137"/>
      <c r="Z19" s="137"/>
      <c r="AA19" s="137"/>
      <c r="AB19" s="137"/>
      <c r="AC19" s="137"/>
      <c r="AD19" s="137"/>
      <c r="AE19" s="137"/>
      <c r="AF19" s="137"/>
      <c r="AG19" s="137"/>
      <c r="AH19" s="124"/>
      <c r="AI19" s="113"/>
    </row>
    <row r="20" spans="1:35" s="114" customFormat="1" ht="112.5" hidden="1" customHeight="1">
      <c r="A20" s="132" t="s">
        <v>85</v>
      </c>
      <c r="B20" s="133"/>
      <c r="C20" s="133"/>
      <c r="D20" s="134">
        <f t="shared" si="4"/>
        <v>0</v>
      </c>
      <c r="E20" s="135"/>
      <c r="F20" s="136"/>
      <c r="G20" s="134">
        <f>SUM(K20:AH20)</f>
        <v>0</v>
      </c>
      <c r="H20" s="136"/>
      <c r="I20" s="122">
        <f t="shared" si="1"/>
        <v>0</v>
      </c>
      <c r="J20" s="110" t="e">
        <f t="shared" si="2"/>
        <v>#DIV/0!</v>
      </c>
      <c r="K20" s="137"/>
      <c r="L20" s="137"/>
      <c r="M20" s="137"/>
      <c r="N20" s="137"/>
      <c r="O20" s="137"/>
      <c r="P20" s="137"/>
      <c r="Q20" s="137"/>
      <c r="R20" s="137"/>
      <c r="S20" s="137"/>
      <c r="T20" s="137"/>
      <c r="U20" s="137"/>
      <c r="V20" s="137"/>
      <c r="W20" s="137"/>
      <c r="X20" s="137"/>
      <c r="Y20" s="137"/>
      <c r="Z20" s="137"/>
      <c r="AA20" s="137"/>
      <c r="AB20" s="137"/>
      <c r="AC20" s="137"/>
      <c r="AD20" s="137"/>
      <c r="AE20" s="137"/>
      <c r="AF20" s="137"/>
      <c r="AG20" s="137"/>
      <c r="AH20" s="124"/>
      <c r="AI20" s="113"/>
    </row>
    <row r="21" spans="1:35" s="114" customFormat="1" ht="75.75" customHeight="1">
      <c r="A21" s="119" t="s">
        <v>86</v>
      </c>
      <c r="B21" s="131">
        <v>450818.1</v>
      </c>
      <c r="C21" s="131">
        <f t="shared" ref="C21:H21" si="7">C22+C23</f>
        <v>28331.200000000001</v>
      </c>
      <c r="D21" s="131">
        <f t="shared" si="7"/>
        <v>65157.4</v>
      </c>
      <c r="E21" s="131">
        <f t="shared" si="7"/>
        <v>0</v>
      </c>
      <c r="F21" s="131">
        <f>109000+101645+85470+62325.5+31100+35400</f>
        <v>424940.5</v>
      </c>
      <c r="G21" s="131">
        <v>379934.7</v>
      </c>
      <c r="H21" s="121">
        <f t="shared" si="7"/>
        <v>0</v>
      </c>
      <c r="I21" s="122">
        <f t="shared" si="1"/>
        <v>-45005.799999999988</v>
      </c>
      <c r="J21" s="110">
        <f t="shared" si="2"/>
        <v>84.276718259537503</v>
      </c>
      <c r="K21" s="123"/>
      <c r="L21" s="123"/>
      <c r="M21" s="123"/>
      <c r="N21" s="123"/>
      <c r="O21" s="123"/>
      <c r="P21" s="123"/>
      <c r="Q21" s="123"/>
      <c r="R21" s="123"/>
      <c r="S21" s="123"/>
      <c r="T21" s="123"/>
      <c r="U21" s="123"/>
      <c r="V21" s="123"/>
      <c r="W21" s="123"/>
      <c r="X21" s="123"/>
      <c r="Y21" s="123"/>
      <c r="Z21" s="123"/>
      <c r="AA21" s="123"/>
      <c r="AB21" s="123"/>
      <c r="AC21" s="123"/>
      <c r="AD21" s="123"/>
      <c r="AE21" s="123"/>
      <c r="AF21" s="123"/>
      <c r="AG21" s="123"/>
      <c r="AH21" s="138"/>
      <c r="AI21" s="113"/>
    </row>
    <row r="22" spans="1:35" s="114" customFormat="1" ht="57.75" hidden="1" customHeight="1">
      <c r="A22" s="132" t="s">
        <v>87</v>
      </c>
      <c r="B22" s="133">
        <v>447193.1</v>
      </c>
      <c r="C22" s="133">
        <v>0</v>
      </c>
      <c r="D22" s="134">
        <f t="shared" si="4"/>
        <v>63195.4</v>
      </c>
      <c r="E22" s="109"/>
      <c r="F22" s="136">
        <f>15000+3000</f>
        <v>18000</v>
      </c>
      <c r="G22" s="134">
        <v>63195.4</v>
      </c>
      <c r="H22" s="136"/>
      <c r="I22" s="109">
        <f t="shared" si="1"/>
        <v>45195.4</v>
      </c>
      <c r="J22" s="110">
        <f t="shared" si="2"/>
        <v>14.131568666868967</v>
      </c>
      <c r="K22" s="137"/>
      <c r="L22" s="137"/>
      <c r="M22" s="137"/>
      <c r="N22" s="137"/>
      <c r="O22" s="137"/>
      <c r="P22" s="137"/>
      <c r="Q22" s="137"/>
      <c r="R22" s="137"/>
      <c r="S22" s="137"/>
      <c r="T22" s="137"/>
      <c r="U22" s="137"/>
      <c r="V22" s="137"/>
      <c r="W22" s="137"/>
      <c r="X22" s="137"/>
      <c r="Y22" s="137"/>
      <c r="Z22" s="137"/>
      <c r="AA22" s="137"/>
      <c r="AB22" s="137"/>
      <c r="AC22" s="137"/>
      <c r="AD22" s="137"/>
      <c r="AE22" s="137"/>
      <c r="AF22" s="137"/>
      <c r="AG22" s="137"/>
      <c r="AH22" s="139"/>
      <c r="AI22" s="113"/>
    </row>
    <row r="23" spans="1:35" s="114" customFormat="1" ht="63.75" hidden="1" customHeight="1">
      <c r="A23" s="132" t="s">
        <v>88</v>
      </c>
      <c r="B23" s="133">
        <v>67416</v>
      </c>
      <c r="C23" s="133">
        <v>28331.200000000001</v>
      </c>
      <c r="D23" s="134">
        <f t="shared" si="4"/>
        <v>1962</v>
      </c>
      <c r="E23" s="109"/>
      <c r="F23" s="136">
        <f>1000+960</f>
        <v>1960</v>
      </c>
      <c r="G23" s="134">
        <v>1962</v>
      </c>
      <c r="H23" s="136"/>
      <c r="I23" s="109">
        <f t="shared" si="1"/>
        <v>2</v>
      </c>
      <c r="J23" s="110">
        <f t="shared" si="2"/>
        <v>2.9102883588465644</v>
      </c>
      <c r="K23" s="137"/>
      <c r="L23" s="137"/>
      <c r="M23" s="137"/>
      <c r="N23" s="137"/>
      <c r="O23" s="137"/>
      <c r="P23" s="137"/>
      <c r="Q23" s="137"/>
      <c r="R23" s="137"/>
      <c r="S23" s="137"/>
      <c r="T23" s="137"/>
      <c r="U23" s="137"/>
      <c r="V23" s="137"/>
      <c r="W23" s="137"/>
      <c r="X23" s="137"/>
      <c r="Y23" s="137"/>
      <c r="Z23" s="137"/>
      <c r="AA23" s="137"/>
      <c r="AB23" s="137"/>
      <c r="AC23" s="137"/>
      <c r="AD23" s="137"/>
      <c r="AE23" s="137"/>
      <c r="AF23" s="137"/>
      <c r="AG23" s="137"/>
      <c r="AH23" s="139"/>
      <c r="AI23" s="113"/>
    </row>
    <row r="24" spans="1:35" s="114" customFormat="1" ht="68.25" customHeight="1">
      <c r="A24" s="115" t="s">
        <v>89</v>
      </c>
      <c r="B24" s="116">
        <v>64892.2</v>
      </c>
      <c r="C24" s="116">
        <f>SUM(C25:C32)</f>
        <v>1168.0999999999999</v>
      </c>
      <c r="D24" s="116">
        <f>SUM(D25:D32)</f>
        <v>29199.199999999997</v>
      </c>
      <c r="E24" s="116">
        <f>SUM(E25:E32)</f>
        <v>0</v>
      </c>
      <c r="F24" s="116">
        <f>12666.7+14939+18343.7+6316+6311</f>
        <v>58576.4</v>
      </c>
      <c r="G24" s="116">
        <v>57824.2</v>
      </c>
      <c r="H24" s="116" t="e">
        <f>H25+#REF!+H27</f>
        <v>#REF!</v>
      </c>
      <c r="I24" s="109">
        <f t="shared" si="1"/>
        <v>-752.20000000000437</v>
      </c>
      <c r="J24" s="110">
        <f t="shared" si="2"/>
        <v>89.108090032392184</v>
      </c>
      <c r="K24" s="117"/>
      <c r="L24" s="117"/>
      <c r="M24" s="117"/>
      <c r="N24" s="117"/>
      <c r="O24" s="117"/>
      <c r="P24" s="117"/>
      <c r="Q24" s="117"/>
      <c r="R24" s="117"/>
      <c r="S24" s="117"/>
      <c r="T24" s="117"/>
      <c r="U24" s="117"/>
      <c r="V24" s="117"/>
      <c r="W24" s="117"/>
      <c r="X24" s="117"/>
      <c r="Y24" s="117"/>
      <c r="Z24" s="117"/>
      <c r="AA24" s="117"/>
      <c r="AB24" s="117"/>
      <c r="AC24" s="117"/>
      <c r="AD24" s="117"/>
      <c r="AE24" s="117"/>
      <c r="AF24" s="117"/>
      <c r="AG24" s="117"/>
      <c r="AH24" s="118"/>
      <c r="AI24" s="113"/>
    </row>
    <row r="25" spans="1:35" s="114" customFormat="1" ht="167.25" hidden="1" customHeight="1">
      <c r="A25" s="140" t="s">
        <v>90</v>
      </c>
      <c r="B25" s="141">
        <v>30160</v>
      </c>
      <c r="C25" s="141">
        <v>790.6</v>
      </c>
      <c r="D25" s="142">
        <f t="shared" si="4"/>
        <v>16114.6</v>
      </c>
      <c r="E25" s="143"/>
      <c r="F25" s="141">
        <f>6950+7650</f>
        <v>14600</v>
      </c>
      <c r="G25" s="142">
        <v>16114.6</v>
      </c>
      <c r="H25" s="141"/>
      <c r="I25" s="109">
        <f t="shared" si="1"/>
        <v>1514.6000000000004</v>
      </c>
      <c r="J25" s="110">
        <f t="shared" si="2"/>
        <v>53.430371352785144</v>
      </c>
      <c r="K25" s="123"/>
      <c r="L25" s="123"/>
      <c r="M25" s="123"/>
      <c r="N25" s="123"/>
      <c r="O25" s="123"/>
      <c r="P25" s="123"/>
      <c r="Q25" s="123"/>
      <c r="R25" s="123"/>
      <c r="S25" s="123"/>
      <c r="T25" s="123"/>
      <c r="U25" s="123"/>
      <c r="V25" s="123"/>
      <c r="W25" s="123"/>
      <c r="X25" s="123"/>
      <c r="Y25" s="123"/>
      <c r="Z25" s="123"/>
      <c r="AA25" s="123"/>
      <c r="AB25" s="123"/>
      <c r="AC25" s="123"/>
      <c r="AD25" s="123"/>
      <c r="AE25" s="123"/>
      <c r="AF25" s="123"/>
      <c r="AG25" s="123"/>
      <c r="AH25" s="124"/>
      <c r="AI25" s="113"/>
    </row>
    <row r="26" spans="1:35" s="114" customFormat="1" ht="167.25" hidden="1" customHeight="1">
      <c r="A26" s="140" t="s">
        <v>91</v>
      </c>
      <c r="B26" s="141"/>
      <c r="C26" s="141"/>
      <c r="D26" s="142"/>
      <c r="E26" s="143"/>
      <c r="F26" s="141"/>
      <c r="G26" s="142">
        <v>4.3</v>
      </c>
      <c r="H26" s="141"/>
      <c r="I26" s="109">
        <f t="shared" si="1"/>
        <v>4.3</v>
      </c>
      <c r="J26" s="110" t="e">
        <f t="shared" si="2"/>
        <v>#DIV/0!</v>
      </c>
      <c r="K26" s="123"/>
      <c r="L26" s="123"/>
      <c r="M26" s="123"/>
      <c r="N26" s="123"/>
      <c r="O26" s="123"/>
      <c r="P26" s="123"/>
      <c r="Q26" s="123"/>
      <c r="R26" s="123"/>
      <c r="S26" s="123"/>
      <c r="T26" s="123"/>
      <c r="U26" s="123"/>
      <c r="V26" s="123"/>
      <c r="W26" s="123"/>
      <c r="X26" s="123"/>
      <c r="Y26" s="123"/>
      <c r="Z26" s="123"/>
      <c r="AA26" s="123"/>
      <c r="AB26" s="123"/>
      <c r="AC26" s="123"/>
      <c r="AD26" s="123"/>
      <c r="AE26" s="123"/>
      <c r="AF26" s="123"/>
      <c r="AG26" s="123"/>
      <c r="AH26" s="124"/>
      <c r="AI26" s="113"/>
    </row>
    <row r="27" spans="1:35" s="114" customFormat="1" ht="293.25" hidden="1" customHeight="1">
      <c r="A27" s="140" t="s">
        <v>92</v>
      </c>
      <c r="B27" s="141"/>
      <c r="C27" s="141">
        <v>377.5</v>
      </c>
      <c r="D27" s="142">
        <f t="shared" ref="D27:D41" si="8">E27+G27</f>
        <v>1.8</v>
      </c>
      <c r="E27" s="143"/>
      <c r="F27" s="141"/>
      <c r="G27" s="142">
        <v>1.8</v>
      </c>
      <c r="H27" s="141"/>
      <c r="I27" s="109">
        <f t="shared" si="1"/>
        <v>1.8</v>
      </c>
      <c r="J27" s="110" t="e">
        <f t="shared" si="2"/>
        <v>#DIV/0!</v>
      </c>
      <c r="K27" s="123"/>
      <c r="L27" s="123"/>
      <c r="M27" s="123"/>
      <c r="N27" s="123"/>
      <c r="O27" s="123"/>
      <c r="P27" s="123"/>
      <c r="Q27" s="123"/>
      <c r="R27" s="123"/>
      <c r="S27" s="123"/>
      <c r="T27" s="123"/>
      <c r="U27" s="123"/>
      <c r="V27" s="123"/>
      <c r="W27" s="123"/>
      <c r="X27" s="123"/>
      <c r="Y27" s="123"/>
      <c r="Z27" s="123"/>
      <c r="AA27" s="123"/>
      <c r="AB27" s="123"/>
      <c r="AC27" s="123"/>
      <c r="AD27" s="123"/>
      <c r="AE27" s="123"/>
      <c r="AF27" s="123"/>
      <c r="AG27" s="123"/>
      <c r="AH27" s="124"/>
      <c r="AI27" s="113"/>
    </row>
    <row r="28" spans="1:35" s="114" customFormat="1" ht="205.5" hidden="1" customHeight="1">
      <c r="A28" s="140" t="s">
        <v>93</v>
      </c>
      <c r="B28" s="141">
        <v>20600</v>
      </c>
      <c r="C28" s="141"/>
      <c r="D28" s="142">
        <f>E28+G28</f>
        <v>13082.8</v>
      </c>
      <c r="E28" s="143"/>
      <c r="F28" s="141">
        <f>5000+5100</f>
        <v>10100</v>
      </c>
      <c r="G28" s="142">
        <v>13082.8</v>
      </c>
      <c r="H28" s="141"/>
      <c r="I28" s="109">
        <f t="shared" si="1"/>
        <v>2982.7999999999993</v>
      </c>
      <c r="J28" s="110">
        <f t="shared" si="2"/>
        <v>63.508737864077673</v>
      </c>
      <c r="K28" s="123"/>
      <c r="L28" s="123"/>
      <c r="M28" s="123"/>
      <c r="N28" s="123"/>
      <c r="O28" s="123"/>
      <c r="P28" s="123"/>
      <c r="Q28" s="123"/>
      <c r="R28" s="123"/>
      <c r="S28" s="123"/>
      <c r="T28" s="123"/>
      <c r="U28" s="123"/>
      <c r="V28" s="123"/>
      <c r="W28" s="123"/>
      <c r="X28" s="123"/>
      <c r="Y28" s="123"/>
      <c r="Z28" s="123"/>
      <c r="AA28" s="123"/>
      <c r="AB28" s="123"/>
      <c r="AC28" s="123"/>
      <c r="AD28" s="123"/>
      <c r="AE28" s="123"/>
      <c r="AF28" s="123"/>
      <c r="AG28" s="123"/>
      <c r="AH28" s="124"/>
      <c r="AI28" s="113"/>
    </row>
    <row r="29" spans="1:35" s="114" customFormat="1" ht="195.75" hidden="1" customHeight="1">
      <c r="A29" s="140" t="s">
        <v>94</v>
      </c>
      <c r="B29" s="141">
        <v>340</v>
      </c>
      <c r="C29" s="141"/>
      <c r="D29" s="142"/>
      <c r="E29" s="143"/>
      <c r="F29" s="141">
        <f>84.9+84.9</f>
        <v>169.8</v>
      </c>
      <c r="G29" s="142">
        <v>351.9</v>
      </c>
      <c r="H29" s="141"/>
      <c r="I29" s="109">
        <f t="shared" si="1"/>
        <v>182.09999999999997</v>
      </c>
      <c r="J29" s="110">
        <f t="shared" si="2"/>
        <v>103.5</v>
      </c>
      <c r="K29" s="123"/>
      <c r="L29" s="123"/>
      <c r="M29" s="123"/>
      <c r="N29" s="123"/>
      <c r="O29" s="123"/>
      <c r="P29" s="123"/>
      <c r="Q29" s="123"/>
      <c r="R29" s="123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  <c r="AF29" s="123"/>
      <c r="AG29" s="123"/>
      <c r="AH29" s="124"/>
      <c r="AI29" s="113"/>
    </row>
    <row r="30" spans="1:35" s="114" customFormat="1" ht="208.5" hidden="1" customHeight="1">
      <c r="A30" s="140" t="s">
        <v>95</v>
      </c>
      <c r="B30" s="141">
        <v>900</v>
      </c>
      <c r="C30" s="141"/>
      <c r="D30" s="142"/>
      <c r="E30" s="143"/>
      <c r="F30" s="141">
        <f>225+225</f>
        <v>450</v>
      </c>
      <c r="G30" s="142">
        <v>466.9</v>
      </c>
      <c r="H30" s="141"/>
      <c r="I30" s="109">
        <f t="shared" si="1"/>
        <v>16.899999999999977</v>
      </c>
      <c r="J30" s="110">
        <f t="shared" si="2"/>
        <v>51.87777777777778</v>
      </c>
      <c r="K30" s="123"/>
      <c r="L30" s="123"/>
      <c r="M30" s="123"/>
      <c r="N30" s="123"/>
      <c r="O30" s="123"/>
      <c r="P30" s="123"/>
      <c r="Q30" s="123"/>
      <c r="R30" s="123"/>
      <c r="S30" s="123"/>
      <c r="T30" s="123"/>
      <c r="U30" s="123"/>
      <c r="V30" s="123"/>
      <c r="W30" s="123"/>
      <c r="X30" s="123"/>
      <c r="Y30" s="123"/>
      <c r="Z30" s="123"/>
      <c r="AA30" s="123"/>
      <c r="AB30" s="123"/>
      <c r="AC30" s="123"/>
      <c r="AD30" s="123"/>
      <c r="AE30" s="123"/>
      <c r="AF30" s="123"/>
      <c r="AG30" s="123"/>
      <c r="AH30" s="124"/>
      <c r="AI30" s="113"/>
    </row>
    <row r="31" spans="1:35" s="114" customFormat="1" ht="153" hidden="1" customHeight="1">
      <c r="A31" s="140" t="s">
        <v>96</v>
      </c>
      <c r="B31" s="141">
        <v>696.8</v>
      </c>
      <c r="C31" s="141"/>
      <c r="D31" s="142"/>
      <c r="E31" s="143"/>
      <c r="F31" s="141">
        <f>137+184.8</f>
        <v>321.8</v>
      </c>
      <c r="G31" s="142">
        <v>140</v>
      </c>
      <c r="H31" s="141"/>
      <c r="I31" s="109">
        <f t="shared" si="1"/>
        <v>-181.8</v>
      </c>
      <c r="J31" s="110">
        <f t="shared" si="2"/>
        <v>20.091848450057405</v>
      </c>
      <c r="K31" s="123"/>
      <c r="L31" s="123"/>
      <c r="M31" s="123"/>
      <c r="N31" s="123"/>
      <c r="O31" s="123"/>
      <c r="P31" s="123"/>
      <c r="Q31" s="123"/>
      <c r="R31" s="123"/>
      <c r="S31" s="123"/>
      <c r="T31" s="123"/>
      <c r="U31" s="123"/>
      <c r="V31" s="123"/>
      <c r="W31" s="123"/>
      <c r="X31" s="123"/>
      <c r="Y31" s="123"/>
      <c r="Z31" s="123"/>
      <c r="AA31" s="123"/>
      <c r="AB31" s="123"/>
      <c r="AC31" s="123"/>
      <c r="AD31" s="123"/>
      <c r="AE31" s="123"/>
      <c r="AF31" s="123"/>
      <c r="AG31" s="123"/>
      <c r="AH31" s="124"/>
      <c r="AI31" s="113"/>
    </row>
    <row r="32" spans="1:35" s="114" customFormat="1" ht="205.5" hidden="1" customHeight="1">
      <c r="A32" s="140" t="s">
        <v>97</v>
      </c>
      <c r="B32" s="141">
        <v>32.799999999999997</v>
      </c>
      <c r="C32" s="141"/>
      <c r="D32" s="142"/>
      <c r="E32" s="143"/>
      <c r="F32" s="141">
        <v>8.8000000000000007</v>
      </c>
      <c r="G32" s="142">
        <v>6.4</v>
      </c>
      <c r="H32" s="141"/>
      <c r="I32" s="109">
        <f t="shared" si="1"/>
        <v>-2.4000000000000004</v>
      </c>
      <c r="J32" s="110">
        <f t="shared" si="2"/>
        <v>19.512195121951223</v>
      </c>
      <c r="K32" s="123"/>
      <c r="L32" s="123"/>
      <c r="M32" s="123"/>
      <c r="N32" s="123"/>
      <c r="O32" s="123"/>
      <c r="P32" s="123"/>
      <c r="Q32" s="123"/>
      <c r="R32" s="123"/>
      <c r="S32" s="123"/>
      <c r="T32" s="123"/>
      <c r="U32" s="123"/>
      <c r="V32" s="123"/>
      <c r="W32" s="123"/>
      <c r="X32" s="123"/>
      <c r="Y32" s="123"/>
      <c r="Z32" s="123"/>
      <c r="AA32" s="123"/>
      <c r="AB32" s="123"/>
      <c r="AC32" s="123"/>
      <c r="AD32" s="123"/>
      <c r="AE32" s="123"/>
      <c r="AF32" s="123"/>
      <c r="AG32" s="123"/>
      <c r="AH32" s="124"/>
      <c r="AI32" s="113"/>
    </row>
    <row r="33" spans="1:35" s="114" customFormat="1" ht="123.75" hidden="1" customHeight="1">
      <c r="A33" s="115" t="s">
        <v>98</v>
      </c>
      <c r="B33" s="116"/>
      <c r="C33" s="116"/>
      <c r="D33" s="109"/>
      <c r="E33" s="109"/>
      <c r="F33" s="116"/>
      <c r="G33" s="109"/>
      <c r="H33" s="109">
        <f>F33-E33</f>
        <v>0</v>
      </c>
      <c r="I33" s="109">
        <f t="shared" si="1"/>
        <v>0</v>
      </c>
      <c r="J33" s="110" t="e">
        <f t="shared" si="2"/>
        <v>#DIV/0!</v>
      </c>
      <c r="K33" s="117"/>
      <c r="L33" s="117"/>
      <c r="M33" s="117"/>
      <c r="N33" s="117"/>
      <c r="O33" s="117"/>
      <c r="P33" s="117"/>
      <c r="Q33" s="117"/>
      <c r="R33" s="117"/>
      <c r="S33" s="117"/>
      <c r="T33" s="117"/>
      <c r="U33" s="117"/>
      <c r="V33" s="117"/>
      <c r="W33" s="117"/>
      <c r="X33" s="117"/>
      <c r="Y33" s="117"/>
      <c r="Z33" s="117"/>
      <c r="AA33" s="117"/>
      <c r="AB33" s="117"/>
      <c r="AC33" s="117"/>
      <c r="AD33" s="117"/>
      <c r="AE33" s="117"/>
      <c r="AF33" s="117"/>
      <c r="AG33" s="117"/>
      <c r="AH33" s="118"/>
      <c r="AI33" s="113"/>
    </row>
    <row r="34" spans="1:35" s="114" customFormat="1" ht="0.75" hidden="1" customHeight="1">
      <c r="A34" s="132" t="s">
        <v>99</v>
      </c>
      <c r="B34" s="136">
        <v>0</v>
      </c>
      <c r="C34" s="136"/>
      <c r="D34" s="109">
        <f t="shared" si="8"/>
        <v>0</v>
      </c>
      <c r="E34" s="109"/>
      <c r="F34" s="136"/>
      <c r="G34" s="109">
        <f t="shared" ref="G34:G41" si="9">SUM(K34:AH34)</f>
        <v>0</v>
      </c>
      <c r="H34" s="136"/>
      <c r="I34" s="109">
        <f t="shared" si="1"/>
        <v>0</v>
      </c>
      <c r="J34" s="110" t="e">
        <f t="shared" si="2"/>
        <v>#DIV/0!</v>
      </c>
      <c r="K34" s="137"/>
      <c r="L34" s="137"/>
      <c r="M34" s="137"/>
      <c r="N34" s="137"/>
      <c r="O34" s="137"/>
      <c r="P34" s="137"/>
      <c r="Q34" s="137"/>
      <c r="R34" s="137"/>
      <c r="S34" s="137"/>
      <c r="T34" s="137"/>
      <c r="U34" s="137"/>
      <c r="V34" s="137"/>
      <c r="W34" s="137"/>
      <c r="X34" s="137"/>
      <c r="Y34" s="137"/>
      <c r="Z34" s="137"/>
      <c r="AA34" s="137"/>
      <c r="AB34" s="137"/>
      <c r="AC34" s="137"/>
      <c r="AD34" s="137"/>
      <c r="AE34" s="137"/>
      <c r="AF34" s="137"/>
      <c r="AG34" s="137"/>
      <c r="AH34" s="139"/>
      <c r="AI34" s="113"/>
    </row>
    <row r="35" spans="1:35" s="114" customFormat="1" ht="89.25" hidden="1" customHeight="1">
      <c r="A35" s="132" t="s">
        <v>100</v>
      </c>
      <c r="B35" s="136"/>
      <c r="C35" s="136"/>
      <c r="D35" s="109">
        <f t="shared" si="8"/>
        <v>0</v>
      </c>
      <c r="E35" s="109"/>
      <c r="F35" s="136"/>
      <c r="G35" s="109">
        <f t="shared" si="9"/>
        <v>0</v>
      </c>
      <c r="H35" s="136"/>
      <c r="I35" s="109">
        <f t="shared" si="1"/>
        <v>0</v>
      </c>
      <c r="J35" s="110" t="e">
        <f t="shared" si="2"/>
        <v>#DIV/0!</v>
      </c>
      <c r="K35" s="137"/>
      <c r="L35" s="137"/>
      <c r="M35" s="137"/>
      <c r="N35" s="137"/>
      <c r="O35" s="137"/>
      <c r="P35" s="137"/>
      <c r="Q35" s="137"/>
      <c r="R35" s="137"/>
      <c r="S35" s="137"/>
      <c r="T35" s="137"/>
      <c r="U35" s="137"/>
      <c r="V35" s="137"/>
      <c r="W35" s="137"/>
      <c r="X35" s="137"/>
      <c r="Y35" s="137"/>
      <c r="Z35" s="137"/>
      <c r="AA35" s="137"/>
      <c r="AB35" s="137"/>
      <c r="AC35" s="137"/>
      <c r="AD35" s="137"/>
      <c r="AE35" s="137"/>
      <c r="AF35" s="137"/>
      <c r="AG35" s="137"/>
      <c r="AH35" s="139"/>
      <c r="AI35" s="113"/>
    </row>
    <row r="36" spans="1:35" s="114" customFormat="1" ht="101.25" hidden="1" customHeight="1">
      <c r="A36" s="132" t="s">
        <v>101</v>
      </c>
      <c r="B36" s="136"/>
      <c r="C36" s="136">
        <v>1000</v>
      </c>
      <c r="D36" s="134">
        <f>E36+G36</f>
        <v>0</v>
      </c>
      <c r="E36" s="109"/>
      <c r="F36" s="136"/>
      <c r="G36" s="109">
        <f t="shared" si="9"/>
        <v>0</v>
      </c>
      <c r="H36" s="136"/>
      <c r="I36" s="109">
        <f t="shared" si="1"/>
        <v>0</v>
      </c>
      <c r="J36" s="110" t="e">
        <f t="shared" si="2"/>
        <v>#DIV/0!</v>
      </c>
      <c r="K36" s="137"/>
      <c r="L36" s="137"/>
      <c r="M36" s="137"/>
      <c r="N36" s="137"/>
      <c r="O36" s="137"/>
      <c r="P36" s="137"/>
      <c r="Q36" s="137"/>
      <c r="R36" s="137"/>
      <c r="S36" s="137"/>
      <c r="T36" s="137"/>
      <c r="U36" s="137"/>
      <c r="V36" s="137"/>
      <c r="W36" s="137"/>
      <c r="X36" s="137"/>
      <c r="Y36" s="137"/>
      <c r="Z36" s="137"/>
      <c r="AA36" s="137"/>
      <c r="AB36" s="137"/>
      <c r="AC36" s="137"/>
      <c r="AD36" s="137"/>
      <c r="AE36" s="137"/>
      <c r="AF36" s="137"/>
      <c r="AG36" s="137"/>
      <c r="AH36" s="139"/>
      <c r="AI36" s="113"/>
    </row>
    <row r="37" spans="1:35" s="114" customFormat="1" ht="115.5" hidden="1" customHeight="1">
      <c r="A37" s="132" t="s">
        <v>102</v>
      </c>
      <c r="B37" s="136"/>
      <c r="C37" s="136"/>
      <c r="D37" s="134">
        <f t="shared" si="8"/>
        <v>0</v>
      </c>
      <c r="E37" s="109"/>
      <c r="F37" s="136"/>
      <c r="G37" s="109">
        <f t="shared" si="9"/>
        <v>0</v>
      </c>
      <c r="H37" s="136"/>
      <c r="I37" s="109">
        <f t="shared" si="1"/>
        <v>0</v>
      </c>
      <c r="J37" s="110" t="e">
        <f t="shared" si="2"/>
        <v>#DIV/0!</v>
      </c>
      <c r="K37" s="137"/>
      <c r="L37" s="137"/>
      <c r="M37" s="137"/>
      <c r="N37" s="137"/>
      <c r="O37" s="137"/>
      <c r="P37" s="137"/>
      <c r="Q37" s="137"/>
      <c r="R37" s="137"/>
      <c r="S37" s="137"/>
      <c r="T37" s="137"/>
      <c r="U37" s="137"/>
      <c r="V37" s="137"/>
      <c r="W37" s="137"/>
      <c r="X37" s="137"/>
      <c r="Y37" s="137"/>
      <c r="Z37" s="137"/>
      <c r="AA37" s="137"/>
      <c r="AB37" s="137"/>
      <c r="AC37" s="137"/>
      <c r="AD37" s="137"/>
      <c r="AE37" s="137"/>
      <c r="AF37" s="137"/>
      <c r="AG37" s="137"/>
      <c r="AH37" s="139"/>
      <c r="AI37" s="113"/>
    </row>
    <row r="38" spans="1:35" s="114" customFormat="1" ht="115.5" hidden="1" customHeight="1">
      <c r="A38" s="132" t="s">
        <v>103</v>
      </c>
      <c r="B38" s="136"/>
      <c r="C38" s="136"/>
      <c r="D38" s="134">
        <f t="shared" si="8"/>
        <v>0</v>
      </c>
      <c r="E38" s="109"/>
      <c r="F38" s="120"/>
      <c r="G38" s="109">
        <f t="shared" si="9"/>
        <v>0</v>
      </c>
      <c r="H38" s="144"/>
      <c r="I38" s="109">
        <f t="shared" si="1"/>
        <v>0</v>
      </c>
      <c r="J38" s="110" t="e">
        <f t="shared" si="2"/>
        <v>#DIV/0!</v>
      </c>
      <c r="K38" s="137"/>
      <c r="L38" s="137"/>
      <c r="M38" s="137"/>
      <c r="N38" s="137"/>
      <c r="O38" s="137"/>
      <c r="P38" s="137"/>
      <c r="Q38" s="137"/>
      <c r="R38" s="137"/>
      <c r="S38" s="137"/>
      <c r="T38" s="137"/>
      <c r="U38" s="137"/>
      <c r="V38" s="137"/>
      <c r="W38" s="137"/>
      <c r="X38" s="137"/>
      <c r="Y38" s="137"/>
      <c r="Z38" s="137"/>
      <c r="AA38" s="137"/>
      <c r="AB38" s="137"/>
      <c r="AC38" s="137"/>
      <c r="AD38" s="137"/>
      <c r="AE38" s="137"/>
      <c r="AF38" s="137"/>
      <c r="AG38" s="137"/>
      <c r="AH38" s="139"/>
      <c r="AI38" s="113"/>
    </row>
    <row r="39" spans="1:35" s="114" customFormat="1" ht="118.5" hidden="1" customHeight="1">
      <c r="A39" s="132" t="s">
        <v>104</v>
      </c>
      <c r="B39" s="136"/>
      <c r="C39" s="136"/>
      <c r="D39" s="134">
        <f t="shared" si="8"/>
        <v>1.5</v>
      </c>
      <c r="E39" s="109"/>
      <c r="F39" s="120"/>
      <c r="G39" s="109">
        <v>1.5</v>
      </c>
      <c r="H39" s="144"/>
      <c r="I39" s="109">
        <f t="shared" si="1"/>
        <v>1.5</v>
      </c>
      <c r="J39" s="110" t="e">
        <f t="shared" si="2"/>
        <v>#DIV/0!</v>
      </c>
      <c r="K39" s="137"/>
      <c r="L39" s="137"/>
      <c r="M39" s="137"/>
      <c r="N39" s="137"/>
      <c r="O39" s="137"/>
      <c r="P39" s="137"/>
      <c r="Q39" s="137"/>
      <c r="R39" s="137"/>
      <c r="S39" s="137"/>
      <c r="T39" s="137"/>
      <c r="U39" s="137"/>
      <c r="V39" s="137"/>
      <c r="W39" s="137"/>
      <c r="X39" s="137"/>
      <c r="Y39" s="137"/>
      <c r="Z39" s="137"/>
      <c r="AA39" s="137"/>
      <c r="AB39" s="137"/>
      <c r="AC39" s="137"/>
      <c r="AD39" s="137"/>
      <c r="AE39" s="137"/>
      <c r="AF39" s="137"/>
      <c r="AG39" s="137"/>
      <c r="AH39" s="139"/>
      <c r="AI39" s="113"/>
    </row>
    <row r="40" spans="1:35" s="114" customFormat="1" ht="95.25" hidden="1" customHeight="1">
      <c r="A40" s="132" t="s">
        <v>105</v>
      </c>
      <c r="B40" s="136"/>
      <c r="C40" s="136"/>
      <c r="D40" s="134">
        <f t="shared" si="8"/>
        <v>0</v>
      </c>
      <c r="E40" s="109"/>
      <c r="F40" s="120"/>
      <c r="G40" s="109">
        <f t="shared" si="9"/>
        <v>0</v>
      </c>
      <c r="H40" s="144"/>
      <c r="I40" s="109">
        <f t="shared" si="1"/>
        <v>0</v>
      </c>
      <c r="J40" s="110" t="e">
        <f t="shared" si="2"/>
        <v>#DIV/0!</v>
      </c>
      <c r="K40" s="137"/>
      <c r="L40" s="137"/>
      <c r="M40" s="137"/>
      <c r="N40" s="137"/>
      <c r="O40" s="137"/>
      <c r="P40" s="137"/>
      <c r="Q40" s="137"/>
      <c r="R40" s="137"/>
      <c r="S40" s="137"/>
      <c r="T40" s="137"/>
      <c r="U40" s="137"/>
      <c r="V40" s="137"/>
      <c r="W40" s="137"/>
      <c r="X40" s="137"/>
      <c r="Y40" s="137"/>
      <c r="Z40" s="137"/>
      <c r="AA40" s="137"/>
      <c r="AB40" s="137"/>
      <c r="AC40" s="137"/>
      <c r="AD40" s="137"/>
      <c r="AE40" s="137"/>
      <c r="AF40" s="137"/>
      <c r="AG40" s="137"/>
      <c r="AH40" s="139"/>
      <c r="AI40" s="113"/>
    </row>
    <row r="41" spans="1:35" s="114" customFormat="1" ht="92.25" hidden="1" customHeight="1">
      <c r="A41" s="132" t="s">
        <v>106</v>
      </c>
      <c r="B41" s="136"/>
      <c r="C41" s="136"/>
      <c r="D41" s="134">
        <f t="shared" si="8"/>
        <v>0</v>
      </c>
      <c r="E41" s="109"/>
      <c r="F41" s="120"/>
      <c r="G41" s="109">
        <f t="shared" si="9"/>
        <v>0</v>
      </c>
      <c r="H41" s="144"/>
      <c r="I41" s="109">
        <f t="shared" si="1"/>
        <v>0</v>
      </c>
      <c r="J41" s="110" t="e">
        <f t="shared" si="2"/>
        <v>#DIV/0!</v>
      </c>
      <c r="K41" s="137"/>
      <c r="L41" s="137"/>
      <c r="M41" s="137"/>
      <c r="N41" s="137"/>
      <c r="O41" s="137"/>
      <c r="P41" s="137"/>
      <c r="Q41" s="137"/>
      <c r="R41" s="137"/>
      <c r="S41" s="137"/>
      <c r="T41" s="137"/>
      <c r="U41" s="137"/>
      <c r="V41" s="137"/>
      <c r="W41" s="137"/>
      <c r="X41" s="137"/>
      <c r="Y41" s="137"/>
      <c r="Z41" s="137"/>
      <c r="AA41" s="137"/>
      <c r="AB41" s="137"/>
      <c r="AC41" s="137"/>
      <c r="AD41" s="137"/>
      <c r="AE41" s="137"/>
      <c r="AF41" s="137"/>
      <c r="AG41" s="137"/>
      <c r="AH41" s="139"/>
      <c r="AI41" s="113"/>
    </row>
    <row r="42" spans="1:35" s="114" customFormat="1" ht="80.25" customHeight="1">
      <c r="A42" s="108" t="s">
        <v>107</v>
      </c>
      <c r="B42" s="109">
        <f t="shared" ref="B42:G42" si="10">B43+B44+B50+B51+B52+B53+B56+B57+B58+B59+B61+B62+B63+B66+B67+B70+B74</f>
        <v>387802.39999999997</v>
      </c>
      <c r="C42" s="109">
        <f t="shared" si="10"/>
        <v>36923.9</v>
      </c>
      <c r="D42" s="109">
        <f t="shared" si="10"/>
        <v>248707.09999999992</v>
      </c>
      <c r="E42" s="109">
        <f t="shared" si="10"/>
        <v>0</v>
      </c>
      <c r="F42" s="109">
        <f t="shared" si="10"/>
        <v>306387.30000000005</v>
      </c>
      <c r="G42" s="109">
        <f t="shared" si="10"/>
        <v>287302.6999999999</v>
      </c>
      <c r="H42" s="109" t="e">
        <f>H43+H44+H51+H52+H53+H54+H57+#REF!+#REF!+H60+H63+H67+H70+H71+H74</f>
        <v>#REF!</v>
      </c>
      <c r="I42" s="109">
        <f t="shared" si="1"/>
        <v>-19084.600000000151</v>
      </c>
      <c r="J42" s="110">
        <f t="shared" si="2"/>
        <v>74.084817422481123</v>
      </c>
      <c r="K42" s="111"/>
      <c r="L42" s="111"/>
      <c r="M42" s="111"/>
      <c r="N42" s="111"/>
      <c r="O42" s="111"/>
      <c r="P42" s="111"/>
      <c r="Q42" s="111"/>
      <c r="R42" s="111"/>
      <c r="S42" s="111"/>
      <c r="T42" s="111"/>
      <c r="U42" s="111"/>
      <c r="V42" s="111"/>
      <c r="W42" s="111"/>
      <c r="X42" s="111"/>
      <c r="Y42" s="111"/>
      <c r="Z42" s="111"/>
      <c r="AA42" s="111"/>
      <c r="AB42" s="111"/>
      <c r="AC42" s="111"/>
      <c r="AD42" s="111"/>
      <c r="AE42" s="111"/>
      <c r="AF42" s="111"/>
      <c r="AG42" s="111"/>
      <c r="AH42" s="111"/>
      <c r="AI42" s="113"/>
    </row>
    <row r="43" spans="1:35" s="114" customFormat="1" ht="135" customHeight="1">
      <c r="A43" s="145" t="s">
        <v>108</v>
      </c>
      <c r="B43" s="146">
        <v>609.5</v>
      </c>
      <c r="C43" s="146"/>
      <c r="D43" s="147">
        <f>E43+G43</f>
        <v>609.5</v>
      </c>
      <c r="E43" s="148"/>
      <c r="F43" s="146">
        <f>250+359.5</f>
        <v>609.5</v>
      </c>
      <c r="G43" s="146">
        <v>609.5</v>
      </c>
      <c r="H43" s="146"/>
      <c r="I43" s="122">
        <f t="shared" si="1"/>
        <v>0</v>
      </c>
      <c r="J43" s="110">
        <f t="shared" si="2"/>
        <v>100</v>
      </c>
      <c r="K43" s="123"/>
      <c r="L43" s="123"/>
      <c r="M43" s="123"/>
      <c r="N43" s="123"/>
      <c r="O43" s="123"/>
      <c r="P43" s="123"/>
      <c r="Q43" s="123"/>
      <c r="R43" s="123"/>
      <c r="S43" s="123"/>
      <c r="T43" s="123"/>
      <c r="U43" s="123"/>
      <c r="V43" s="123"/>
      <c r="W43" s="123"/>
      <c r="X43" s="123"/>
      <c r="Y43" s="123"/>
      <c r="Z43" s="123"/>
      <c r="AA43" s="123"/>
      <c r="AB43" s="123"/>
      <c r="AC43" s="123"/>
      <c r="AD43" s="123"/>
      <c r="AE43" s="123"/>
      <c r="AF43" s="123"/>
      <c r="AG43" s="123"/>
      <c r="AH43" s="124"/>
      <c r="AI43" s="113"/>
    </row>
    <row r="44" spans="1:35" s="114" customFormat="1" ht="135" customHeight="1">
      <c r="A44" s="149" t="s">
        <v>109</v>
      </c>
      <c r="B44" s="150">
        <f t="shared" ref="B44:G44" si="11">B45+B47+B48+B49</f>
        <v>250225.1</v>
      </c>
      <c r="C44" s="150">
        <f t="shared" si="11"/>
        <v>31363.4</v>
      </c>
      <c r="D44" s="150">
        <f t="shared" si="11"/>
        <v>186539.89999999997</v>
      </c>
      <c r="E44" s="150">
        <f t="shared" si="11"/>
        <v>0</v>
      </c>
      <c r="F44" s="150">
        <f t="shared" si="11"/>
        <v>216601.80000000002</v>
      </c>
      <c r="G44" s="150">
        <f t="shared" si="11"/>
        <v>187893.29999999996</v>
      </c>
      <c r="H44" s="116" t="e">
        <f>#REF!+H45+H49+H51</f>
        <v>#REF!</v>
      </c>
      <c r="I44" s="109">
        <f t="shared" si="1"/>
        <v>-28708.500000000058</v>
      </c>
      <c r="J44" s="110">
        <f t="shared" si="2"/>
        <v>75.089709225813067</v>
      </c>
      <c r="K44" s="117"/>
      <c r="L44" s="117"/>
      <c r="M44" s="117"/>
      <c r="N44" s="117"/>
      <c r="O44" s="117"/>
      <c r="P44" s="117"/>
      <c r="Q44" s="117"/>
      <c r="R44" s="117"/>
      <c r="S44" s="117"/>
      <c r="T44" s="117"/>
      <c r="U44" s="117"/>
      <c r="V44" s="117"/>
      <c r="W44" s="117"/>
      <c r="X44" s="117"/>
      <c r="Y44" s="117"/>
      <c r="Z44" s="117"/>
      <c r="AA44" s="117"/>
      <c r="AB44" s="117"/>
      <c r="AC44" s="117"/>
      <c r="AD44" s="117"/>
      <c r="AE44" s="117"/>
      <c r="AF44" s="117"/>
      <c r="AG44" s="117"/>
      <c r="AH44" s="118"/>
      <c r="AI44" s="113"/>
    </row>
    <row r="45" spans="1:35" s="114" customFormat="1" ht="255.75" customHeight="1">
      <c r="A45" s="151" t="s">
        <v>110</v>
      </c>
      <c r="B45" s="152">
        <v>198822</v>
      </c>
      <c r="C45" s="152">
        <v>15539.2</v>
      </c>
      <c r="D45" s="153">
        <f t="shared" ref="D45:D59" si="12">E45+G45</f>
        <v>142094.79999999999</v>
      </c>
      <c r="E45" s="154"/>
      <c r="F45" s="152">
        <f>40177.3+48700+55499.5+15150+10100</f>
        <v>169626.8</v>
      </c>
      <c r="G45" s="122">
        <v>142094.79999999999</v>
      </c>
      <c r="H45" s="130"/>
      <c r="I45" s="122">
        <f t="shared" si="1"/>
        <v>-27532</v>
      </c>
      <c r="J45" s="110">
        <f t="shared" si="2"/>
        <v>71.468348573095525</v>
      </c>
      <c r="K45" s="137"/>
      <c r="L45" s="137"/>
      <c r="M45" s="137"/>
      <c r="N45" s="137"/>
      <c r="O45" s="137"/>
      <c r="P45" s="137"/>
      <c r="Q45" s="137"/>
      <c r="R45" s="137"/>
      <c r="S45" s="137"/>
      <c r="T45" s="137"/>
      <c r="U45" s="137"/>
      <c r="V45" s="137"/>
      <c r="W45" s="137"/>
      <c r="X45" s="137"/>
      <c r="Y45" s="137"/>
      <c r="Z45" s="137"/>
      <c r="AA45" s="137"/>
      <c r="AB45" s="137"/>
      <c r="AC45" s="137"/>
      <c r="AD45" s="137"/>
      <c r="AE45" s="137"/>
      <c r="AF45" s="137"/>
      <c r="AG45" s="137"/>
      <c r="AH45" s="139"/>
      <c r="AI45" s="113"/>
    </row>
    <row r="46" spans="1:35" s="114" customFormat="1" ht="29.25" hidden="1" customHeight="1">
      <c r="A46" s="151" t="s">
        <v>111</v>
      </c>
      <c r="B46" s="152"/>
      <c r="C46" s="152"/>
      <c r="D46" s="153">
        <f t="shared" si="12"/>
        <v>0</v>
      </c>
      <c r="E46" s="154"/>
      <c r="F46" s="152"/>
      <c r="G46" s="122"/>
      <c r="H46" s="130"/>
      <c r="I46" s="122">
        <f t="shared" si="1"/>
        <v>0</v>
      </c>
      <c r="J46" s="110" t="e">
        <f t="shared" si="2"/>
        <v>#DIV/0!</v>
      </c>
      <c r="K46" s="137"/>
      <c r="L46" s="137"/>
      <c r="M46" s="137"/>
      <c r="N46" s="137"/>
      <c r="O46" s="137"/>
      <c r="P46" s="137"/>
      <c r="Q46" s="137"/>
      <c r="R46" s="137"/>
      <c r="S46" s="137"/>
      <c r="T46" s="137"/>
      <c r="U46" s="137"/>
      <c r="V46" s="137"/>
      <c r="W46" s="137"/>
      <c r="X46" s="137"/>
      <c r="Y46" s="137"/>
      <c r="Z46" s="137"/>
      <c r="AA46" s="137"/>
      <c r="AB46" s="137"/>
      <c r="AC46" s="137"/>
      <c r="AD46" s="137"/>
      <c r="AE46" s="137"/>
      <c r="AF46" s="137"/>
      <c r="AG46" s="137"/>
      <c r="AH46" s="139"/>
      <c r="AI46" s="113"/>
    </row>
    <row r="47" spans="1:35" s="114" customFormat="1" ht="252" customHeight="1">
      <c r="A47" s="151" t="s">
        <v>112</v>
      </c>
      <c r="B47" s="152">
        <v>40925.300000000003</v>
      </c>
      <c r="C47" s="152"/>
      <c r="D47" s="153">
        <f>E47+G47</f>
        <v>38058.800000000003</v>
      </c>
      <c r="E47" s="154"/>
      <c r="F47" s="152">
        <f>3455.5+26209.4+5470.2+900+1290</f>
        <v>37325.1</v>
      </c>
      <c r="G47" s="122">
        <v>38058.800000000003</v>
      </c>
      <c r="H47" s="130"/>
      <c r="I47" s="122">
        <f t="shared" si="1"/>
        <v>733.70000000000437</v>
      </c>
      <c r="J47" s="110">
        <f t="shared" si="2"/>
        <v>92.995775229503508</v>
      </c>
      <c r="K47" s="137"/>
      <c r="L47" s="137"/>
      <c r="M47" s="137"/>
      <c r="N47" s="137"/>
      <c r="O47" s="137"/>
      <c r="P47" s="137"/>
      <c r="Q47" s="137"/>
      <c r="R47" s="137"/>
      <c r="S47" s="137"/>
      <c r="T47" s="137"/>
      <c r="U47" s="137"/>
      <c r="V47" s="137"/>
      <c r="W47" s="137"/>
      <c r="X47" s="137"/>
      <c r="Y47" s="137"/>
      <c r="Z47" s="137"/>
      <c r="AA47" s="137"/>
      <c r="AB47" s="137"/>
      <c r="AC47" s="137"/>
      <c r="AD47" s="137"/>
      <c r="AE47" s="137"/>
      <c r="AF47" s="137"/>
      <c r="AG47" s="137"/>
      <c r="AH47" s="139"/>
      <c r="AI47" s="113"/>
    </row>
    <row r="48" spans="1:35" s="114" customFormat="1" ht="213" customHeight="1">
      <c r="A48" s="151" t="s">
        <v>113</v>
      </c>
      <c r="B48" s="152">
        <v>1547.1</v>
      </c>
      <c r="C48" s="152"/>
      <c r="D48" s="153"/>
      <c r="E48" s="154"/>
      <c r="F48" s="152">
        <f>380+380.7+404.7+126.9+126.9</f>
        <v>1419.2000000000003</v>
      </c>
      <c r="G48" s="122">
        <v>1353.4</v>
      </c>
      <c r="H48" s="130"/>
      <c r="I48" s="122">
        <f t="shared" si="1"/>
        <v>-65.800000000000182</v>
      </c>
      <c r="J48" s="110">
        <f t="shared" si="2"/>
        <v>87.479800917846305</v>
      </c>
      <c r="K48" s="137"/>
      <c r="L48" s="137"/>
      <c r="M48" s="137"/>
      <c r="N48" s="137"/>
      <c r="O48" s="137"/>
      <c r="P48" s="137"/>
      <c r="Q48" s="137"/>
      <c r="R48" s="137"/>
      <c r="S48" s="137"/>
      <c r="T48" s="137"/>
      <c r="U48" s="137"/>
      <c r="V48" s="137"/>
      <c r="W48" s="137"/>
      <c r="X48" s="137"/>
      <c r="Y48" s="137"/>
      <c r="Z48" s="137"/>
      <c r="AA48" s="137"/>
      <c r="AB48" s="137"/>
      <c r="AC48" s="137"/>
      <c r="AD48" s="137"/>
      <c r="AE48" s="137"/>
      <c r="AF48" s="137"/>
      <c r="AG48" s="137"/>
      <c r="AH48" s="139"/>
      <c r="AI48" s="113"/>
    </row>
    <row r="49" spans="1:35" s="114" customFormat="1" ht="188.25" customHeight="1">
      <c r="A49" s="151" t="s">
        <v>114</v>
      </c>
      <c r="B49" s="152">
        <v>8930.7000000000007</v>
      </c>
      <c r="C49" s="152">
        <v>15824.2</v>
      </c>
      <c r="D49" s="153">
        <f t="shared" si="12"/>
        <v>6386.3</v>
      </c>
      <c r="E49" s="154"/>
      <c r="F49" s="152">
        <f>2301.5+2279.2+2250+700+700</f>
        <v>8230.7000000000007</v>
      </c>
      <c r="G49" s="122">
        <v>6386.3</v>
      </c>
      <c r="H49" s="130"/>
      <c r="I49" s="122">
        <f t="shared" si="1"/>
        <v>-1844.4000000000005</v>
      </c>
      <c r="J49" s="110">
        <f t="shared" si="2"/>
        <v>71.509512132307648</v>
      </c>
      <c r="K49" s="137"/>
      <c r="L49" s="137"/>
      <c r="M49" s="137"/>
      <c r="N49" s="137"/>
      <c r="O49" s="137"/>
      <c r="P49" s="137"/>
      <c r="Q49" s="137"/>
      <c r="R49" s="137"/>
      <c r="S49" s="137"/>
      <c r="T49" s="137"/>
      <c r="U49" s="137"/>
      <c r="V49" s="137"/>
      <c r="W49" s="137"/>
      <c r="X49" s="137"/>
      <c r="Y49" s="137"/>
      <c r="Z49" s="137"/>
      <c r="AA49" s="137"/>
      <c r="AB49" s="137"/>
      <c r="AC49" s="137"/>
      <c r="AD49" s="137"/>
      <c r="AE49" s="137"/>
      <c r="AF49" s="137"/>
      <c r="AG49" s="137"/>
      <c r="AH49" s="139"/>
      <c r="AI49" s="113"/>
    </row>
    <row r="50" spans="1:35" s="114" customFormat="1" ht="81" customHeight="1">
      <c r="A50" s="151" t="s">
        <v>115</v>
      </c>
      <c r="B50" s="152">
        <v>161</v>
      </c>
      <c r="C50" s="152"/>
      <c r="D50" s="153">
        <f t="shared" si="12"/>
        <v>242.6</v>
      </c>
      <c r="E50" s="154"/>
      <c r="F50" s="152">
        <v>161</v>
      </c>
      <c r="G50" s="122">
        <v>242.6</v>
      </c>
      <c r="H50" s="130"/>
      <c r="I50" s="122">
        <f t="shared" si="1"/>
        <v>81.599999999999994</v>
      </c>
      <c r="J50" s="110">
        <f t="shared" si="2"/>
        <v>150.68322981366461</v>
      </c>
      <c r="K50" s="137"/>
      <c r="L50" s="137"/>
      <c r="M50" s="137"/>
      <c r="N50" s="137"/>
      <c r="O50" s="137"/>
      <c r="P50" s="137"/>
      <c r="Q50" s="137"/>
      <c r="R50" s="137"/>
      <c r="S50" s="137"/>
      <c r="T50" s="137"/>
      <c r="U50" s="137"/>
      <c r="V50" s="137"/>
      <c r="W50" s="137"/>
      <c r="X50" s="137"/>
      <c r="Y50" s="137"/>
      <c r="Z50" s="137"/>
      <c r="AA50" s="137"/>
      <c r="AB50" s="137"/>
      <c r="AC50" s="137"/>
      <c r="AD50" s="137"/>
      <c r="AE50" s="137"/>
      <c r="AF50" s="137"/>
      <c r="AG50" s="137"/>
      <c r="AH50" s="139"/>
      <c r="AI50" s="113"/>
    </row>
    <row r="51" spans="1:35" s="114" customFormat="1" ht="198" customHeight="1">
      <c r="A51" s="145" t="s">
        <v>116</v>
      </c>
      <c r="B51" s="146">
        <v>1440</v>
      </c>
      <c r="C51" s="146">
        <v>409</v>
      </c>
      <c r="D51" s="147">
        <f t="shared" si="12"/>
        <v>660.8</v>
      </c>
      <c r="E51" s="148"/>
      <c r="F51" s="146">
        <v>1440</v>
      </c>
      <c r="G51" s="122">
        <v>660.8</v>
      </c>
      <c r="H51" s="130"/>
      <c r="I51" s="122">
        <f t="shared" si="1"/>
        <v>-779.2</v>
      </c>
      <c r="J51" s="110">
        <f t="shared" si="2"/>
        <v>45.888888888888886</v>
      </c>
      <c r="K51" s="123"/>
      <c r="L51" s="123"/>
      <c r="M51" s="123"/>
      <c r="N51" s="123"/>
      <c r="O51" s="123"/>
      <c r="P51" s="123"/>
      <c r="Q51" s="123"/>
      <c r="R51" s="123"/>
      <c r="S51" s="123"/>
      <c r="T51" s="123"/>
      <c r="U51" s="123"/>
      <c r="V51" s="123"/>
      <c r="W51" s="123"/>
      <c r="X51" s="123"/>
      <c r="Y51" s="123"/>
      <c r="Z51" s="123"/>
      <c r="AA51" s="123"/>
      <c r="AB51" s="123"/>
      <c r="AC51" s="123"/>
      <c r="AD51" s="123"/>
      <c r="AE51" s="123"/>
      <c r="AF51" s="123"/>
      <c r="AG51" s="123"/>
      <c r="AH51" s="124"/>
      <c r="AI51" s="113"/>
    </row>
    <row r="52" spans="1:35" s="114" customFormat="1" ht="87.75" customHeight="1">
      <c r="A52" s="145" t="s">
        <v>117</v>
      </c>
      <c r="B52" s="146">
        <v>34228.300000000003</v>
      </c>
      <c r="C52" s="146">
        <v>2158</v>
      </c>
      <c r="D52" s="147">
        <f t="shared" si="12"/>
        <v>35533.4</v>
      </c>
      <c r="E52" s="148"/>
      <c r="F52" s="146">
        <f>5325.9+15524.8+6778+2717.5+1980.4</f>
        <v>32326.6</v>
      </c>
      <c r="G52" s="122">
        <f>7275.2+28258.2</f>
        <v>35533.4</v>
      </c>
      <c r="H52" s="130"/>
      <c r="I52" s="122">
        <f t="shared" si="1"/>
        <v>3206.8000000000029</v>
      </c>
      <c r="J52" s="110">
        <f t="shared" si="2"/>
        <v>103.81292673022031</v>
      </c>
      <c r="K52" s="123"/>
      <c r="L52" s="123"/>
      <c r="M52" s="123"/>
      <c r="N52" s="123"/>
      <c r="O52" s="123"/>
      <c r="P52" s="123"/>
      <c r="Q52" s="123"/>
      <c r="R52" s="123"/>
      <c r="S52" s="123"/>
      <c r="T52" s="123"/>
      <c r="U52" s="123"/>
      <c r="V52" s="123"/>
      <c r="W52" s="123"/>
      <c r="X52" s="123"/>
      <c r="Y52" s="123"/>
      <c r="Z52" s="123"/>
      <c r="AA52" s="123"/>
      <c r="AB52" s="123"/>
      <c r="AC52" s="123"/>
      <c r="AD52" s="123"/>
      <c r="AE52" s="123"/>
      <c r="AF52" s="123"/>
      <c r="AG52" s="123"/>
      <c r="AH52" s="124"/>
      <c r="AI52" s="113"/>
    </row>
    <row r="53" spans="1:35" s="114" customFormat="1" ht="87" customHeight="1">
      <c r="A53" s="145" t="s">
        <v>118</v>
      </c>
      <c r="B53" s="146">
        <v>737.2</v>
      </c>
      <c r="C53" s="146">
        <v>950</v>
      </c>
      <c r="D53" s="147">
        <f t="shared" si="12"/>
        <v>682</v>
      </c>
      <c r="E53" s="148"/>
      <c r="F53" s="146">
        <f>526.8+70.8+70.8+60.1+5</f>
        <v>733.49999999999989</v>
      </c>
      <c r="G53" s="122">
        <v>682</v>
      </c>
      <c r="H53" s="130"/>
      <c r="I53" s="122">
        <f t="shared" si="1"/>
        <v>-51.499999999999886</v>
      </c>
      <c r="J53" s="110">
        <f t="shared" si="2"/>
        <v>92.512208355941397</v>
      </c>
      <c r="K53" s="123"/>
      <c r="L53" s="123"/>
      <c r="M53" s="123"/>
      <c r="N53" s="123"/>
      <c r="O53" s="123"/>
      <c r="P53" s="123"/>
      <c r="Q53" s="123"/>
      <c r="R53" s="123"/>
      <c r="S53" s="123"/>
      <c r="T53" s="123"/>
      <c r="U53" s="123"/>
      <c r="V53" s="123"/>
      <c r="W53" s="123"/>
      <c r="X53" s="123"/>
      <c r="Y53" s="123"/>
      <c r="Z53" s="123"/>
      <c r="AA53" s="123"/>
      <c r="AB53" s="123"/>
      <c r="AC53" s="123"/>
      <c r="AD53" s="123"/>
      <c r="AE53" s="123"/>
      <c r="AF53" s="123"/>
      <c r="AG53" s="123"/>
      <c r="AH53" s="124"/>
      <c r="AI53" s="113"/>
    </row>
    <row r="54" spans="1:35" s="114" customFormat="1" ht="96" hidden="1" customHeight="1">
      <c r="A54" s="145" t="s">
        <v>119</v>
      </c>
      <c r="B54" s="146"/>
      <c r="C54" s="146">
        <v>42.9</v>
      </c>
      <c r="D54" s="147">
        <f t="shared" si="12"/>
        <v>0</v>
      </c>
      <c r="E54" s="148"/>
      <c r="F54" s="146"/>
      <c r="G54" s="122"/>
      <c r="H54" s="130"/>
      <c r="I54" s="122">
        <f t="shared" si="1"/>
        <v>0</v>
      </c>
      <c r="J54" s="110" t="e">
        <f t="shared" si="2"/>
        <v>#DIV/0!</v>
      </c>
      <c r="K54" s="123"/>
      <c r="L54" s="123"/>
      <c r="M54" s="123"/>
      <c r="N54" s="123"/>
      <c r="O54" s="123"/>
      <c r="P54" s="123"/>
      <c r="Q54" s="123"/>
      <c r="R54" s="123"/>
      <c r="S54" s="123"/>
      <c r="T54" s="123"/>
      <c r="U54" s="123"/>
      <c r="V54" s="123"/>
      <c r="W54" s="123"/>
      <c r="X54" s="123"/>
      <c r="Y54" s="123"/>
      <c r="Z54" s="123"/>
      <c r="AA54" s="123"/>
      <c r="AB54" s="123"/>
      <c r="AC54" s="123"/>
      <c r="AD54" s="123"/>
      <c r="AE54" s="123"/>
      <c r="AF54" s="123"/>
      <c r="AG54" s="123"/>
      <c r="AH54" s="124"/>
      <c r="AI54" s="113"/>
    </row>
    <row r="55" spans="1:35" s="114" customFormat="1" ht="100.5" hidden="1" customHeight="1">
      <c r="A55" s="145" t="s">
        <v>120</v>
      </c>
      <c r="B55" s="146"/>
      <c r="C55" s="146">
        <v>0</v>
      </c>
      <c r="D55" s="147">
        <f t="shared" si="12"/>
        <v>0</v>
      </c>
      <c r="E55" s="148"/>
      <c r="F55" s="146"/>
      <c r="G55" s="122"/>
      <c r="H55" s="130"/>
      <c r="I55" s="122">
        <f t="shared" si="1"/>
        <v>0</v>
      </c>
      <c r="J55" s="110" t="e">
        <f t="shared" si="2"/>
        <v>#DIV/0!</v>
      </c>
      <c r="K55" s="123"/>
      <c r="L55" s="123"/>
      <c r="M55" s="123"/>
      <c r="N55" s="123"/>
      <c r="O55" s="123"/>
      <c r="P55" s="123"/>
      <c r="Q55" s="123"/>
      <c r="R55" s="123"/>
      <c r="S55" s="123"/>
      <c r="T55" s="123"/>
      <c r="U55" s="123"/>
      <c r="V55" s="123"/>
      <c r="W55" s="123"/>
      <c r="X55" s="123"/>
      <c r="Y55" s="123"/>
      <c r="Z55" s="123"/>
      <c r="AA55" s="123"/>
      <c r="AB55" s="123"/>
      <c r="AC55" s="123"/>
      <c r="AD55" s="123"/>
      <c r="AE55" s="123"/>
      <c r="AF55" s="123"/>
      <c r="AG55" s="123"/>
      <c r="AH55" s="124"/>
      <c r="AI55" s="113"/>
    </row>
    <row r="56" spans="1:35" s="114" customFormat="1" ht="69.75" customHeight="1">
      <c r="A56" s="145" t="s">
        <v>121</v>
      </c>
      <c r="B56" s="146">
        <v>2748.3</v>
      </c>
      <c r="C56" s="146"/>
      <c r="D56" s="147"/>
      <c r="E56" s="148"/>
      <c r="F56" s="146">
        <f>686.7+686.7+686.7+228.9+228.9</f>
        <v>2517.9000000000005</v>
      </c>
      <c r="G56" s="122">
        <v>2484.8000000000002</v>
      </c>
      <c r="H56" s="130"/>
      <c r="I56" s="122">
        <f t="shared" si="1"/>
        <v>-33.100000000000364</v>
      </c>
      <c r="J56" s="110">
        <f t="shared" si="2"/>
        <v>90.412254848451781</v>
      </c>
      <c r="K56" s="123"/>
      <c r="L56" s="123"/>
      <c r="M56" s="123"/>
      <c r="N56" s="123"/>
      <c r="O56" s="123"/>
      <c r="P56" s="123"/>
      <c r="Q56" s="123"/>
      <c r="R56" s="123"/>
      <c r="S56" s="123"/>
      <c r="T56" s="123"/>
      <c r="U56" s="123"/>
      <c r="V56" s="123"/>
      <c r="W56" s="123"/>
      <c r="X56" s="123"/>
      <c r="Y56" s="123"/>
      <c r="Z56" s="123"/>
      <c r="AA56" s="123"/>
      <c r="AB56" s="123"/>
      <c r="AC56" s="123"/>
      <c r="AD56" s="123"/>
      <c r="AE56" s="123"/>
      <c r="AF56" s="123"/>
      <c r="AG56" s="123"/>
      <c r="AH56" s="124"/>
      <c r="AI56" s="113"/>
    </row>
    <row r="57" spans="1:35" s="114" customFormat="1" ht="188.25" customHeight="1">
      <c r="A57" s="145" t="s">
        <v>122</v>
      </c>
      <c r="B57" s="146">
        <v>113.2</v>
      </c>
      <c r="C57" s="146"/>
      <c r="D57" s="147">
        <f t="shared" si="12"/>
        <v>97.4</v>
      </c>
      <c r="E57" s="148"/>
      <c r="F57" s="146">
        <f>49+62.8+1.1+0.3</f>
        <v>113.19999999999999</v>
      </c>
      <c r="G57" s="122">
        <v>97.4</v>
      </c>
      <c r="H57" s="130"/>
      <c r="I57" s="122">
        <f t="shared" si="1"/>
        <v>-15.799999999999983</v>
      </c>
      <c r="J57" s="110">
        <f t="shared" si="2"/>
        <v>86.042402826855124</v>
      </c>
      <c r="K57" s="123"/>
      <c r="L57" s="123"/>
      <c r="M57" s="123"/>
      <c r="N57" s="123"/>
      <c r="O57" s="123"/>
      <c r="P57" s="123"/>
      <c r="Q57" s="123"/>
      <c r="R57" s="123"/>
      <c r="S57" s="123"/>
      <c r="T57" s="123"/>
      <c r="U57" s="123"/>
      <c r="V57" s="123"/>
      <c r="W57" s="123"/>
      <c r="X57" s="123"/>
      <c r="Y57" s="123"/>
      <c r="Z57" s="123"/>
      <c r="AA57" s="123"/>
      <c r="AB57" s="123"/>
      <c r="AC57" s="123"/>
      <c r="AD57" s="123"/>
      <c r="AE57" s="123"/>
      <c r="AF57" s="123"/>
      <c r="AG57" s="123"/>
      <c r="AH57" s="124"/>
      <c r="AI57" s="113"/>
    </row>
    <row r="58" spans="1:35" s="114" customFormat="1" ht="123.75" customHeight="1">
      <c r="A58" s="145" t="s">
        <v>123</v>
      </c>
      <c r="B58" s="146">
        <v>1979.3</v>
      </c>
      <c r="C58" s="146"/>
      <c r="D58" s="147">
        <f t="shared" si="12"/>
        <v>3874.3</v>
      </c>
      <c r="E58" s="148"/>
      <c r="F58" s="146">
        <f>820.5+324.7+753.5+30+30</f>
        <v>1958.7</v>
      </c>
      <c r="G58" s="122">
        <v>3874.3</v>
      </c>
      <c r="H58" s="130"/>
      <c r="I58" s="122">
        <f t="shared" si="1"/>
        <v>1915.6000000000001</v>
      </c>
      <c r="J58" s="110">
        <f t="shared" si="2"/>
        <v>195.74091850654273</v>
      </c>
      <c r="K58" s="123"/>
      <c r="L58" s="123"/>
      <c r="M58" s="123"/>
      <c r="N58" s="123"/>
      <c r="O58" s="123"/>
      <c r="P58" s="123"/>
      <c r="Q58" s="123"/>
      <c r="R58" s="123"/>
      <c r="S58" s="123"/>
      <c r="T58" s="123"/>
      <c r="U58" s="123"/>
      <c r="V58" s="123"/>
      <c r="W58" s="123"/>
      <c r="X58" s="123"/>
      <c r="Y58" s="123"/>
      <c r="Z58" s="123"/>
      <c r="AA58" s="123"/>
      <c r="AB58" s="123"/>
      <c r="AC58" s="123"/>
      <c r="AD58" s="123"/>
      <c r="AE58" s="123"/>
      <c r="AF58" s="123"/>
      <c r="AG58" s="123"/>
      <c r="AH58" s="124"/>
      <c r="AI58" s="113"/>
    </row>
    <row r="59" spans="1:35" s="114" customFormat="1" ht="126.75" customHeight="1">
      <c r="A59" s="145" t="s">
        <v>124</v>
      </c>
      <c r="B59" s="146">
        <v>902</v>
      </c>
      <c r="C59" s="146"/>
      <c r="D59" s="147">
        <f t="shared" si="12"/>
        <v>61.7</v>
      </c>
      <c r="E59" s="148"/>
      <c r="F59" s="146">
        <f>302+300+300</f>
        <v>902</v>
      </c>
      <c r="G59" s="122">
        <v>61.7</v>
      </c>
      <c r="H59" s="130"/>
      <c r="I59" s="122">
        <f t="shared" si="1"/>
        <v>-840.3</v>
      </c>
      <c r="J59" s="110">
        <f t="shared" si="2"/>
        <v>6.8403547671840359</v>
      </c>
      <c r="K59" s="123"/>
      <c r="L59" s="123"/>
      <c r="M59" s="123"/>
      <c r="N59" s="123"/>
      <c r="O59" s="123"/>
      <c r="P59" s="123"/>
      <c r="Q59" s="123"/>
      <c r="R59" s="123"/>
      <c r="S59" s="123"/>
      <c r="T59" s="123"/>
      <c r="U59" s="123"/>
      <c r="V59" s="123"/>
      <c r="W59" s="123"/>
      <c r="X59" s="123"/>
      <c r="Y59" s="123"/>
      <c r="Z59" s="123"/>
      <c r="AA59" s="123"/>
      <c r="AB59" s="123"/>
      <c r="AC59" s="123"/>
      <c r="AD59" s="123"/>
      <c r="AE59" s="123"/>
      <c r="AF59" s="123"/>
      <c r="AG59" s="123"/>
      <c r="AH59" s="124"/>
      <c r="AI59" s="113"/>
    </row>
    <row r="60" spans="1:35" s="114" customFormat="1" ht="103.5" hidden="1" customHeight="1">
      <c r="A60" s="145" t="s">
        <v>125</v>
      </c>
      <c r="B60" s="146"/>
      <c r="C60" s="146"/>
      <c r="D60" s="147"/>
      <c r="E60" s="148"/>
      <c r="F60" s="146"/>
      <c r="G60" s="122"/>
      <c r="H60" s="130"/>
      <c r="I60" s="122">
        <f t="shared" si="1"/>
        <v>0</v>
      </c>
      <c r="J60" s="110" t="e">
        <f t="shared" si="2"/>
        <v>#DIV/0!</v>
      </c>
      <c r="K60" s="123"/>
      <c r="L60" s="123"/>
      <c r="M60" s="123"/>
      <c r="N60" s="123"/>
      <c r="O60" s="123"/>
      <c r="P60" s="123"/>
      <c r="Q60" s="123"/>
      <c r="R60" s="123"/>
      <c r="S60" s="123"/>
      <c r="T60" s="123"/>
      <c r="U60" s="123"/>
      <c r="V60" s="123"/>
      <c r="W60" s="123"/>
      <c r="X60" s="123"/>
      <c r="Y60" s="123"/>
      <c r="Z60" s="123"/>
      <c r="AA60" s="123"/>
      <c r="AB60" s="123"/>
      <c r="AC60" s="123"/>
      <c r="AD60" s="123"/>
      <c r="AE60" s="123"/>
      <c r="AF60" s="123"/>
      <c r="AG60" s="123"/>
      <c r="AH60" s="124"/>
      <c r="AI60" s="113"/>
    </row>
    <row r="61" spans="1:35" s="114" customFormat="1" ht="120.75" customHeight="1">
      <c r="A61" s="151" t="s">
        <v>126</v>
      </c>
      <c r="B61" s="152">
        <f>443.8+680</f>
        <v>1123.8</v>
      </c>
      <c r="C61" s="152"/>
      <c r="D61" s="153">
        <f>E61+G61</f>
        <v>772</v>
      </c>
      <c r="E61" s="154"/>
      <c r="F61" s="152">
        <f>375+10+556.6+50+56.4+50</f>
        <v>1098</v>
      </c>
      <c r="G61" s="122">
        <f>9.9+762.1</f>
        <v>772</v>
      </c>
      <c r="H61" s="130"/>
      <c r="I61" s="122">
        <f t="shared" si="1"/>
        <v>-326</v>
      </c>
      <c r="J61" s="110">
        <f t="shared" si="2"/>
        <v>68.69549741946966</v>
      </c>
      <c r="K61" s="137"/>
      <c r="L61" s="137"/>
      <c r="M61" s="137"/>
      <c r="N61" s="137"/>
      <c r="O61" s="137"/>
      <c r="P61" s="137"/>
      <c r="Q61" s="137"/>
      <c r="R61" s="137"/>
      <c r="S61" s="137"/>
      <c r="T61" s="137"/>
      <c r="U61" s="137"/>
      <c r="V61" s="137"/>
      <c r="W61" s="137"/>
      <c r="X61" s="137"/>
      <c r="Y61" s="137"/>
      <c r="Z61" s="137"/>
      <c r="AA61" s="137"/>
      <c r="AB61" s="137"/>
      <c r="AC61" s="137"/>
      <c r="AD61" s="137"/>
      <c r="AE61" s="137"/>
      <c r="AF61" s="137"/>
      <c r="AG61" s="137"/>
      <c r="AH61" s="155"/>
      <c r="AI61" s="113"/>
    </row>
    <row r="62" spans="1:35" s="114" customFormat="1" ht="75" customHeight="1">
      <c r="A62" s="151" t="s">
        <v>127</v>
      </c>
      <c r="B62" s="152">
        <v>645.29999999999995</v>
      </c>
      <c r="C62" s="152"/>
      <c r="D62" s="153">
        <f>E62+G62</f>
        <v>432.4</v>
      </c>
      <c r="E62" s="154"/>
      <c r="F62" s="152">
        <f>93+276.3+92+92</f>
        <v>553.29999999999995</v>
      </c>
      <c r="G62" s="122">
        <v>432.4</v>
      </c>
      <c r="H62" s="130"/>
      <c r="I62" s="122">
        <f t="shared" si="1"/>
        <v>-120.89999999999998</v>
      </c>
      <c r="J62" s="110">
        <f t="shared" si="2"/>
        <v>67.007593367426011</v>
      </c>
      <c r="K62" s="137"/>
      <c r="L62" s="137"/>
      <c r="M62" s="137"/>
      <c r="N62" s="137"/>
      <c r="O62" s="137"/>
      <c r="P62" s="137"/>
      <c r="Q62" s="137"/>
      <c r="R62" s="137"/>
      <c r="S62" s="137"/>
      <c r="T62" s="137"/>
      <c r="U62" s="137"/>
      <c r="V62" s="137"/>
      <c r="W62" s="137"/>
      <c r="X62" s="137"/>
      <c r="Y62" s="137"/>
      <c r="Z62" s="137"/>
      <c r="AA62" s="137"/>
      <c r="AB62" s="137"/>
      <c r="AC62" s="137"/>
      <c r="AD62" s="137"/>
      <c r="AE62" s="137"/>
      <c r="AF62" s="137"/>
      <c r="AG62" s="137"/>
      <c r="AH62" s="155"/>
      <c r="AI62" s="113"/>
    </row>
    <row r="63" spans="1:35" s="114" customFormat="1" ht="82.5" customHeight="1">
      <c r="A63" s="151" t="s">
        <v>128</v>
      </c>
      <c r="B63" s="152">
        <v>18792.8</v>
      </c>
      <c r="C63" s="152">
        <f>SUM(C64:C65)</f>
        <v>0</v>
      </c>
      <c r="D63" s="152">
        <f>SUM(D64:D65)</f>
        <v>0</v>
      </c>
      <c r="E63" s="152">
        <f>SUM(E64:E65)</f>
        <v>0</v>
      </c>
      <c r="F63" s="152">
        <f>3300+4700+5100+1700+1992.8</f>
        <v>16792.8</v>
      </c>
      <c r="G63" s="152">
        <v>15198.4</v>
      </c>
      <c r="H63" s="130">
        <f>H64+H65</f>
        <v>0</v>
      </c>
      <c r="I63" s="122">
        <f t="shared" si="1"/>
        <v>-1594.3999999999996</v>
      </c>
      <c r="J63" s="110">
        <f t="shared" si="2"/>
        <v>80.873526031246016</v>
      </c>
      <c r="K63" s="117"/>
      <c r="L63" s="117"/>
      <c r="M63" s="117"/>
      <c r="N63" s="117"/>
      <c r="O63" s="117"/>
      <c r="P63" s="117"/>
      <c r="Q63" s="117"/>
      <c r="R63" s="117"/>
      <c r="S63" s="117"/>
      <c r="T63" s="117"/>
      <c r="U63" s="117"/>
      <c r="V63" s="117"/>
      <c r="W63" s="117"/>
      <c r="X63" s="117"/>
      <c r="Y63" s="117"/>
      <c r="Z63" s="117"/>
      <c r="AA63" s="117"/>
      <c r="AB63" s="117"/>
      <c r="AC63" s="117"/>
      <c r="AD63" s="117"/>
      <c r="AE63" s="117"/>
      <c r="AF63" s="117"/>
      <c r="AG63" s="117"/>
      <c r="AH63" s="117"/>
      <c r="AI63" s="113"/>
    </row>
    <row r="64" spans="1:35" s="114" customFormat="1" ht="72" hidden="1" customHeight="1">
      <c r="A64" s="156" t="s">
        <v>129</v>
      </c>
      <c r="B64" s="157">
        <v>19950.900000000001</v>
      </c>
      <c r="C64" s="157"/>
      <c r="D64" s="158"/>
      <c r="E64" s="159"/>
      <c r="F64" s="157">
        <f>5590.9+4410</f>
        <v>10000.9</v>
      </c>
      <c r="G64" s="142">
        <v>18918.7</v>
      </c>
      <c r="H64" s="141"/>
      <c r="I64" s="122">
        <f t="shared" si="1"/>
        <v>8917.8000000000011</v>
      </c>
      <c r="J64" s="110">
        <f t="shared" si="2"/>
        <v>94.826298562972084</v>
      </c>
      <c r="K64" s="137"/>
      <c r="L64" s="137"/>
      <c r="M64" s="137"/>
      <c r="N64" s="137"/>
      <c r="O64" s="137"/>
      <c r="P64" s="137"/>
      <c r="Q64" s="137"/>
      <c r="R64" s="137"/>
      <c r="S64" s="137"/>
      <c r="T64" s="137"/>
      <c r="U64" s="137"/>
      <c r="V64" s="137"/>
      <c r="W64" s="137"/>
      <c r="X64" s="137"/>
      <c r="Y64" s="137"/>
      <c r="Z64" s="137"/>
      <c r="AA64" s="137"/>
      <c r="AB64" s="137"/>
      <c r="AC64" s="137"/>
      <c r="AD64" s="137"/>
      <c r="AE64" s="137"/>
      <c r="AF64" s="137"/>
      <c r="AG64" s="137"/>
      <c r="AH64" s="139"/>
      <c r="AI64" s="113"/>
    </row>
    <row r="65" spans="1:35" s="114" customFormat="1" ht="98.25" hidden="1" customHeight="1">
      <c r="A65" s="156" t="s">
        <v>130</v>
      </c>
      <c r="B65" s="157">
        <v>3723.7</v>
      </c>
      <c r="C65" s="157"/>
      <c r="D65" s="158"/>
      <c r="E65" s="159"/>
      <c r="F65" s="157">
        <v>3723.7</v>
      </c>
      <c r="G65" s="142">
        <v>3862.4</v>
      </c>
      <c r="H65" s="141"/>
      <c r="I65" s="122">
        <f t="shared" si="1"/>
        <v>138.70000000000027</v>
      </c>
      <c r="J65" s="110">
        <f t="shared" si="2"/>
        <v>103.72478985954831</v>
      </c>
      <c r="K65" s="137"/>
      <c r="L65" s="137"/>
      <c r="M65" s="137"/>
      <c r="N65" s="137"/>
      <c r="O65" s="137"/>
      <c r="P65" s="137"/>
      <c r="Q65" s="137"/>
      <c r="R65" s="137"/>
      <c r="S65" s="137"/>
      <c r="T65" s="137"/>
      <c r="U65" s="137"/>
      <c r="V65" s="137"/>
      <c r="W65" s="137"/>
      <c r="X65" s="137"/>
      <c r="Y65" s="137"/>
      <c r="Z65" s="137"/>
      <c r="AA65" s="137"/>
      <c r="AB65" s="137"/>
      <c r="AC65" s="137"/>
      <c r="AD65" s="137"/>
      <c r="AE65" s="137"/>
      <c r="AF65" s="137"/>
      <c r="AG65" s="137"/>
      <c r="AH65" s="139"/>
      <c r="AI65" s="113"/>
    </row>
    <row r="66" spans="1:35" s="114" customFormat="1" ht="78" customHeight="1">
      <c r="A66" s="151" t="s">
        <v>131</v>
      </c>
      <c r="B66" s="152">
        <v>52514.2</v>
      </c>
      <c r="C66" s="152"/>
      <c r="D66" s="153"/>
      <c r="E66" s="154"/>
      <c r="F66" s="152">
        <f>2216.7+4204.5+2214.5+931+500</f>
        <v>10066.700000000001</v>
      </c>
      <c r="G66" s="122">
        <v>19559</v>
      </c>
      <c r="H66" s="130"/>
      <c r="I66" s="122">
        <f t="shared" si="1"/>
        <v>9492.2999999999993</v>
      </c>
      <c r="J66" s="110">
        <f t="shared" si="2"/>
        <v>37.245164165121054</v>
      </c>
      <c r="K66" s="137"/>
      <c r="L66" s="137"/>
      <c r="M66" s="137"/>
      <c r="N66" s="137"/>
      <c r="O66" s="137"/>
      <c r="P66" s="137"/>
      <c r="Q66" s="137"/>
      <c r="R66" s="137"/>
      <c r="S66" s="137"/>
      <c r="T66" s="137"/>
      <c r="U66" s="137"/>
      <c r="V66" s="137"/>
      <c r="W66" s="137"/>
      <c r="X66" s="137"/>
      <c r="Y66" s="137"/>
      <c r="Z66" s="137"/>
      <c r="AA66" s="137"/>
      <c r="AB66" s="137"/>
      <c r="AC66" s="137"/>
      <c r="AD66" s="137"/>
      <c r="AE66" s="137"/>
      <c r="AF66" s="137"/>
      <c r="AG66" s="137"/>
      <c r="AH66" s="139"/>
      <c r="AI66" s="113"/>
    </row>
    <row r="67" spans="1:35" s="114" customFormat="1" ht="67.5" customHeight="1">
      <c r="A67" s="145" t="s">
        <v>132</v>
      </c>
      <c r="B67" s="146">
        <v>19846.3</v>
      </c>
      <c r="C67" s="146">
        <v>2043.5</v>
      </c>
      <c r="D67" s="147">
        <f t="shared" ref="D67:D74" si="13">E67+G67</f>
        <v>15170.3</v>
      </c>
      <c r="E67" s="147"/>
      <c r="F67" s="146">
        <f>3318.4+9337+3888.9+1125.6+1106.3</f>
        <v>18776.199999999997</v>
      </c>
      <c r="G67" s="122">
        <v>15170.3</v>
      </c>
      <c r="H67" s="130"/>
      <c r="I67" s="122">
        <f t="shared" si="1"/>
        <v>-3605.8999999999978</v>
      </c>
      <c r="J67" s="110">
        <f t="shared" si="2"/>
        <v>76.43893320165472</v>
      </c>
      <c r="K67" s="123"/>
      <c r="L67" s="123"/>
      <c r="M67" s="123"/>
      <c r="N67" s="123"/>
      <c r="O67" s="123"/>
      <c r="P67" s="123"/>
      <c r="Q67" s="123"/>
      <c r="R67" s="123"/>
      <c r="S67" s="123"/>
      <c r="T67" s="123"/>
      <c r="U67" s="123"/>
      <c r="V67" s="123"/>
      <c r="W67" s="123"/>
      <c r="X67" s="123"/>
      <c r="Y67" s="123"/>
      <c r="Z67" s="123"/>
      <c r="AA67" s="123"/>
      <c r="AB67" s="123"/>
      <c r="AC67" s="123"/>
      <c r="AD67" s="123"/>
      <c r="AE67" s="123"/>
      <c r="AF67" s="123"/>
      <c r="AG67" s="123"/>
      <c r="AH67" s="124"/>
      <c r="AI67" s="113"/>
    </row>
    <row r="68" spans="1:35" s="114" customFormat="1" ht="3" hidden="1" customHeight="1">
      <c r="A68" s="160" t="s">
        <v>133</v>
      </c>
      <c r="B68" s="161">
        <v>539.1</v>
      </c>
      <c r="C68" s="161"/>
      <c r="D68" s="147">
        <f t="shared" si="13"/>
        <v>0</v>
      </c>
      <c r="E68" s="162"/>
      <c r="F68" s="161"/>
      <c r="G68" s="122"/>
      <c r="H68" s="141"/>
      <c r="I68" s="122">
        <f t="shared" si="1"/>
        <v>0</v>
      </c>
      <c r="J68" s="110">
        <f t="shared" si="2"/>
        <v>0</v>
      </c>
      <c r="K68" s="163"/>
      <c r="L68" s="163"/>
      <c r="M68" s="163"/>
      <c r="N68" s="163"/>
      <c r="O68" s="163"/>
      <c r="P68" s="163"/>
      <c r="Q68" s="163"/>
      <c r="R68" s="163"/>
      <c r="S68" s="163"/>
      <c r="T68" s="163"/>
      <c r="U68" s="163"/>
      <c r="V68" s="163"/>
      <c r="W68" s="163"/>
      <c r="X68" s="163"/>
      <c r="Y68" s="163"/>
      <c r="Z68" s="163"/>
      <c r="AA68" s="123"/>
      <c r="AB68" s="123"/>
      <c r="AC68" s="123"/>
      <c r="AD68" s="123"/>
      <c r="AE68" s="123"/>
      <c r="AF68" s="123"/>
      <c r="AG68" s="123"/>
      <c r="AH68" s="124"/>
      <c r="AI68" s="113"/>
    </row>
    <row r="69" spans="1:35" s="114" customFormat="1" ht="23.25" hidden="1" customHeight="1">
      <c r="A69" s="160" t="s">
        <v>134</v>
      </c>
      <c r="B69" s="161">
        <v>30.6</v>
      </c>
      <c r="C69" s="161"/>
      <c r="D69" s="147">
        <f t="shared" si="13"/>
        <v>0</v>
      </c>
      <c r="E69" s="162"/>
      <c r="F69" s="161"/>
      <c r="G69" s="122"/>
      <c r="H69" s="141"/>
      <c r="I69" s="122">
        <f t="shared" si="1"/>
        <v>0</v>
      </c>
      <c r="J69" s="110">
        <f t="shared" si="2"/>
        <v>0</v>
      </c>
      <c r="K69" s="163"/>
      <c r="L69" s="163"/>
      <c r="M69" s="163"/>
      <c r="N69" s="163"/>
      <c r="O69" s="163"/>
      <c r="P69" s="163"/>
      <c r="Q69" s="163"/>
      <c r="R69" s="163"/>
      <c r="S69" s="163"/>
      <c r="T69" s="163"/>
      <c r="U69" s="163"/>
      <c r="V69" s="163"/>
      <c r="W69" s="163"/>
      <c r="X69" s="163"/>
      <c r="Y69" s="163"/>
      <c r="Z69" s="163"/>
      <c r="AA69" s="123"/>
      <c r="AB69" s="123"/>
      <c r="AC69" s="123"/>
      <c r="AD69" s="123"/>
      <c r="AE69" s="123"/>
      <c r="AF69" s="123"/>
      <c r="AG69" s="123"/>
      <c r="AH69" s="124"/>
      <c r="AI69" s="113"/>
    </row>
    <row r="70" spans="1:35" s="114" customFormat="1" ht="66" customHeight="1">
      <c r="A70" s="145" t="s">
        <v>135</v>
      </c>
      <c r="B70" s="146">
        <v>1736.1</v>
      </c>
      <c r="C70" s="146"/>
      <c r="D70" s="147">
        <f t="shared" si="13"/>
        <v>3624.5</v>
      </c>
      <c r="E70" s="148"/>
      <c r="F70" s="146">
        <f>1152.9+583.2</f>
        <v>1736.1000000000001</v>
      </c>
      <c r="G70" s="122">
        <v>3624.5</v>
      </c>
      <c r="H70" s="130"/>
      <c r="I70" s="122">
        <f t="shared" ref="I70:I74" si="14">G70-F70</f>
        <v>1888.3999999999999</v>
      </c>
      <c r="J70" s="110">
        <f>G70*100/B70</f>
        <v>208.77253614423134</v>
      </c>
      <c r="K70" s="123"/>
      <c r="L70" s="123"/>
      <c r="M70" s="123"/>
      <c r="N70" s="123"/>
      <c r="O70" s="123"/>
      <c r="P70" s="123"/>
      <c r="Q70" s="123"/>
      <c r="R70" s="123"/>
      <c r="S70" s="123"/>
      <c r="T70" s="123"/>
      <c r="U70" s="123"/>
      <c r="V70" s="123"/>
      <c r="W70" s="123"/>
      <c r="X70" s="123"/>
      <c r="Y70" s="123"/>
      <c r="Z70" s="123"/>
      <c r="AA70" s="123"/>
      <c r="AB70" s="123"/>
      <c r="AC70" s="123"/>
      <c r="AD70" s="123"/>
      <c r="AE70" s="123"/>
      <c r="AF70" s="123"/>
      <c r="AG70" s="123"/>
      <c r="AH70" s="124"/>
      <c r="AI70" s="113"/>
    </row>
    <row r="71" spans="1:35" s="114" customFormat="1" ht="66" hidden="1" customHeight="1">
      <c r="A71" s="145" t="s">
        <v>136</v>
      </c>
      <c r="B71" s="146"/>
      <c r="C71" s="146">
        <v>114.9</v>
      </c>
      <c r="D71" s="147">
        <f t="shared" si="13"/>
        <v>0</v>
      </c>
      <c r="E71" s="148"/>
      <c r="F71" s="146"/>
      <c r="G71" s="148">
        <f>SUM(K71:AH71)</f>
        <v>0</v>
      </c>
      <c r="H71" s="150"/>
      <c r="I71" s="122">
        <f t="shared" si="14"/>
        <v>0</v>
      </c>
      <c r="J71" s="110" t="e">
        <f>G71*100/B71</f>
        <v>#DIV/0!</v>
      </c>
      <c r="K71" s="123"/>
      <c r="L71" s="123"/>
      <c r="M71" s="123"/>
      <c r="N71" s="123"/>
      <c r="O71" s="123"/>
      <c r="P71" s="123"/>
      <c r="Q71" s="123"/>
      <c r="R71" s="123"/>
      <c r="S71" s="123"/>
      <c r="T71" s="123"/>
      <c r="U71" s="123"/>
      <c r="V71" s="123"/>
      <c r="W71" s="123"/>
      <c r="X71" s="123"/>
      <c r="Y71" s="123"/>
      <c r="Z71" s="123"/>
      <c r="AA71" s="123"/>
      <c r="AB71" s="123"/>
      <c r="AC71" s="123"/>
      <c r="AD71" s="123"/>
      <c r="AE71" s="123"/>
      <c r="AF71" s="123"/>
      <c r="AG71" s="123"/>
      <c r="AH71" s="124"/>
      <c r="AI71" s="113"/>
    </row>
    <row r="72" spans="1:35" s="166" customFormat="1" ht="66" hidden="1" customHeight="1">
      <c r="A72" s="156" t="s">
        <v>137</v>
      </c>
      <c r="B72" s="157"/>
      <c r="C72" s="157"/>
      <c r="D72" s="147">
        <f t="shared" si="13"/>
        <v>0</v>
      </c>
      <c r="E72" s="148"/>
      <c r="F72" s="157"/>
      <c r="G72" s="147">
        <f>SUM(K72:AH72)</f>
        <v>0</v>
      </c>
      <c r="H72" s="164"/>
      <c r="I72" s="122">
        <f t="shared" si="14"/>
        <v>0</v>
      </c>
      <c r="J72" s="110" t="e">
        <f>G72*100/B72</f>
        <v>#DIV/0!</v>
      </c>
      <c r="K72" s="137"/>
      <c r="L72" s="137"/>
      <c r="M72" s="137"/>
      <c r="N72" s="137"/>
      <c r="O72" s="137"/>
      <c r="P72" s="137"/>
      <c r="Q72" s="137"/>
      <c r="R72" s="137"/>
      <c r="S72" s="137"/>
      <c r="T72" s="137"/>
      <c r="U72" s="137"/>
      <c r="V72" s="137"/>
      <c r="W72" s="137"/>
      <c r="X72" s="137"/>
      <c r="Y72" s="137"/>
      <c r="Z72" s="137"/>
      <c r="AA72" s="137"/>
      <c r="AB72" s="137"/>
      <c r="AC72" s="137"/>
      <c r="AD72" s="137"/>
      <c r="AE72" s="137"/>
      <c r="AF72" s="137"/>
      <c r="AG72" s="137"/>
      <c r="AH72" s="139"/>
      <c r="AI72" s="165"/>
    </row>
    <row r="73" spans="1:35" s="166" customFormat="1" ht="63.75" hidden="1" customHeight="1">
      <c r="A73" s="145" t="s">
        <v>138</v>
      </c>
      <c r="B73" s="157"/>
      <c r="C73" s="157"/>
      <c r="D73" s="147">
        <f t="shared" si="13"/>
        <v>0</v>
      </c>
      <c r="E73" s="148"/>
      <c r="F73" s="157"/>
      <c r="G73" s="147">
        <f>SUM(K73:AH73)</f>
        <v>0</v>
      </c>
      <c r="H73" s="164"/>
      <c r="I73" s="122">
        <f t="shared" si="14"/>
        <v>0</v>
      </c>
      <c r="J73" s="110" t="e">
        <f>G73*100/B73</f>
        <v>#DIV/0!</v>
      </c>
      <c r="K73" s="137"/>
      <c r="L73" s="137"/>
      <c r="M73" s="137"/>
      <c r="N73" s="137"/>
      <c r="O73" s="137"/>
      <c r="P73" s="137"/>
      <c r="Q73" s="137"/>
      <c r="R73" s="137"/>
      <c r="S73" s="137"/>
      <c r="T73" s="137"/>
      <c r="U73" s="137"/>
      <c r="V73" s="137"/>
      <c r="W73" s="137"/>
      <c r="X73" s="137"/>
      <c r="Y73" s="137"/>
      <c r="Z73" s="137"/>
      <c r="AA73" s="137"/>
      <c r="AB73" s="137"/>
      <c r="AC73" s="137"/>
      <c r="AD73" s="137"/>
      <c r="AE73" s="137"/>
      <c r="AF73" s="137"/>
      <c r="AG73" s="137"/>
      <c r="AH73" s="139"/>
      <c r="AI73" s="165"/>
    </row>
    <row r="74" spans="1:35" s="166" customFormat="1" ht="75" customHeight="1">
      <c r="A74" s="145" t="s">
        <v>139</v>
      </c>
      <c r="B74" s="157">
        <v>0</v>
      </c>
      <c r="C74" s="157"/>
      <c r="D74" s="147">
        <f t="shared" si="13"/>
        <v>406.3</v>
      </c>
      <c r="E74" s="148"/>
      <c r="F74" s="157">
        <v>0</v>
      </c>
      <c r="G74" s="121">
        <f>37.7+368.6</f>
        <v>406.3</v>
      </c>
      <c r="H74" s="144"/>
      <c r="I74" s="122">
        <f t="shared" si="14"/>
        <v>406.3</v>
      </c>
      <c r="J74" s="110">
        <v>0</v>
      </c>
      <c r="K74" s="137"/>
      <c r="L74" s="137"/>
      <c r="M74" s="137"/>
      <c r="N74" s="137"/>
      <c r="O74" s="137"/>
      <c r="P74" s="137"/>
      <c r="Q74" s="137"/>
      <c r="R74" s="137"/>
      <c r="S74" s="137"/>
      <c r="T74" s="137"/>
      <c r="U74" s="137"/>
      <c r="V74" s="137"/>
      <c r="W74" s="137"/>
      <c r="X74" s="137"/>
      <c r="Y74" s="137"/>
      <c r="Z74" s="137"/>
      <c r="AA74" s="137"/>
      <c r="AB74" s="137"/>
      <c r="AC74" s="137"/>
      <c r="AD74" s="137"/>
      <c r="AE74" s="137"/>
      <c r="AF74" s="137"/>
      <c r="AG74" s="137"/>
      <c r="AH74" s="139"/>
      <c r="AI74" s="165"/>
    </row>
  </sheetData>
  <mergeCells count="1">
    <mergeCell ref="A1:J1"/>
  </mergeCells>
  <pageMargins left="0.82677165354330717" right="0.19685039370078741" top="0.51181102362204722" bottom="0.15748031496062992" header="0.55118110236220474" footer="0.23622047244094491"/>
  <pageSetup paperSize="9" scale="18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1:AA80"/>
  <sheetViews>
    <sheetView tabSelected="1" zoomScaleSheetLayoutView="90" workbookViewId="0">
      <selection activeCell="C76" sqref="C76"/>
    </sheetView>
  </sheetViews>
  <sheetFormatPr defaultRowHeight="12.75"/>
  <cols>
    <col min="1" max="1" width="87.85546875" style="17" customWidth="1"/>
    <col min="2" max="2" width="23.7109375" style="18" customWidth="1"/>
    <col min="3" max="3" width="24.42578125" style="12" customWidth="1"/>
    <col min="4" max="4" width="22.7109375" style="12" customWidth="1"/>
    <col min="5" max="5" width="18.5703125" style="4" hidden="1" customWidth="1"/>
    <col min="6" max="6" width="21.5703125" style="4" hidden="1" customWidth="1"/>
    <col min="7" max="7" width="13.5703125" style="4" hidden="1" customWidth="1"/>
    <col min="8" max="9" width="9.28515625" style="4" hidden="1" customWidth="1"/>
    <col min="10" max="10" width="9.140625" style="4" hidden="1" customWidth="1"/>
    <col min="11" max="11" width="14.85546875" style="4" hidden="1" customWidth="1"/>
    <col min="12" max="12" width="13.5703125" style="4" hidden="1" customWidth="1"/>
    <col min="13" max="13" width="11" style="4" hidden="1" customWidth="1"/>
    <col min="14" max="22" width="9.140625" style="4" hidden="1" customWidth="1"/>
    <col min="23" max="23" width="9.7109375" style="4" bestFit="1" customWidth="1"/>
    <col min="24" max="35" width="9.140625" style="4" customWidth="1"/>
    <col min="36" max="16384" width="9.140625" style="4"/>
  </cols>
  <sheetData>
    <row r="1" spans="1:27" ht="18.75" customHeight="1">
      <c r="A1" s="86" t="s">
        <v>58</v>
      </c>
      <c r="B1" s="86"/>
      <c r="C1" s="86"/>
      <c r="D1" s="86"/>
    </row>
    <row r="2" spans="1:27" ht="12.75" customHeight="1">
      <c r="A2" s="24"/>
      <c r="B2" s="25"/>
      <c r="C2" s="25"/>
      <c r="D2" s="9" t="s">
        <v>40</v>
      </c>
    </row>
    <row r="3" spans="1:27" ht="42" customHeight="1">
      <c r="A3" s="26" t="s">
        <v>0</v>
      </c>
      <c r="B3" s="27" t="s">
        <v>52</v>
      </c>
      <c r="C3" s="27" t="s">
        <v>59</v>
      </c>
      <c r="D3" s="27" t="s">
        <v>1</v>
      </c>
      <c r="L3" s="14"/>
    </row>
    <row r="4" spans="1:27" ht="25.5" customHeight="1">
      <c r="A4" s="28" t="s">
        <v>2</v>
      </c>
      <c r="B4" s="65">
        <f>10914979.8-B5</f>
        <v>3562504</v>
      </c>
      <c r="C4" s="65">
        <f>8537309.9-C5</f>
        <v>2812078.8000000007</v>
      </c>
      <c r="D4" s="29">
        <f t="shared" ref="D4:D14" si="0">C4/B4*100</f>
        <v>78.935456633873272</v>
      </c>
      <c r="H4" s="12"/>
      <c r="I4" s="12"/>
    </row>
    <row r="5" spans="1:27" ht="26.25" customHeight="1">
      <c r="A5" s="28" t="s">
        <v>49</v>
      </c>
      <c r="B5" s="65">
        <f>SUM(B6:B12)</f>
        <v>7352475.8000000007</v>
      </c>
      <c r="C5" s="65">
        <f>SUM(C6:C12)</f>
        <v>5725231.0999999996</v>
      </c>
      <c r="D5" s="29">
        <f>C5/B5*100</f>
        <v>77.86807132367575</v>
      </c>
      <c r="H5" s="12"/>
      <c r="I5" s="12"/>
    </row>
    <row r="6" spans="1:27" ht="21" customHeight="1">
      <c r="A6" s="31" t="s">
        <v>3</v>
      </c>
      <c r="B6" s="32">
        <v>4771147.4000000004</v>
      </c>
      <c r="C6" s="32">
        <v>4385081.3</v>
      </c>
      <c r="D6" s="30">
        <f t="shared" si="0"/>
        <v>91.908317483547037</v>
      </c>
      <c r="E6" s="1"/>
      <c r="H6" s="12"/>
      <c r="I6" s="12"/>
      <c r="AA6" s="75"/>
    </row>
    <row r="7" spans="1:27" ht="21.75" customHeight="1">
      <c r="A7" s="31" t="s">
        <v>4</v>
      </c>
      <c r="B7" s="32">
        <v>2214634.1</v>
      </c>
      <c r="C7" s="32">
        <v>793491.2</v>
      </c>
      <c r="D7" s="30">
        <f>C7/B7*100</f>
        <v>35.829449207884942</v>
      </c>
      <c r="H7" s="12"/>
      <c r="I7" s="12"/>
      <c r="AA7" s="75"/>
    </row>
    <row r="8" spans="1:27" ht="24.75" customHeight="1">
      <c r="A8" s="31" t="s">
        <v>20</v>
      </c>
      <c r="B8" s="32">
        <v>186517.4</v>
      </c>
      <c r="C8" s="32">
        <v>200167.9</v>
      </c>
      <c r="D8" s="30">
        <f t="shared" si="0"/>
        <v>107.31862013946152</v>
      </c>
      <c r="E8" s="14">
        <f>C4+C6+C7+C8+C9+C10+C12</f>
        <v>8537309.9000000004</v>
      </c>
      <c r="F8" s="14">
        <f>C13-E8</f>
        <v>0</v>
      </c>
      <c r="H8" s="12"/>
      <c r="I8" s="12"/>
    </row>
    <row r="9" spans="1:27" ht="18.75">
      <c r="A9" s="33" t="s">
        <v>51</v>
      </c>
      <c r="B9" s="32">
        <v>187451.5</v>
      </c>
      <c r="C9" s="32">
        <v>353819.1</v>
      </c>
      <c r="D9" s="30">
        <f t="shared" si="0"/>
        <v>188.7523439396324</v>
      </c>
      <c r="H9" s="12"/>
      <c r="I9" s="12"/>
    </row>
    <row r="10" spans="1:27" ht="24" customHeight="1">
      <c r="A10" s="31" t="s">
        <v>53</v>
      </c>
      <c r="B10" s="32">
        <v>400</v>
      </c>
      <c r="C10" s="32">
        <v>400</v>
      </c>
      <c r="D10" s="30">
        <f t="shared" si="0"/>
        <v>100</v>
      </c>
      <c r="H10" s="12"/>
      <c r="I10" s="12"/>
    </row>
    <row r="11" spans="1:27" ht="93.75" hidden="1">
      <c r="A11" s="33" t="s">
        <v>55</v>
      </c>
      <c r="B11" s="77"/>
      <c r="C11" s="77"/>
      <c r="D11" s="30"/>
      <c r="H11" s="12"/>
      <c r="I11" s="12"/>
    </row>
    <row r="12" spans="1:27" ht="61.5" customHeight="1">
      <c r="A12" s="31" t="s">
        <v>21</v>
      </c>
      <c r="B12" s="32">
        <v>-7674.6</v>
      </c>
      <c r="C12" s="32">
        <v>-7728.4</v>
      </c>
      <c r="D12" s="30">
        <f t="shared" si="0"/>
        <v>100.70101373361477</v>
      </c>
      <c r="H12" s="12"/>
      <c r="I12" s="12"/>
    </row>
    <row r="13" spans="1:27" ht="24" customHeight="1">
      <c r="A13" s="34" t="s">
        <v>5</v>
      </c>
      <c r="B13" s="35">
        <f>SUM(B4:B5)</f>
        <v>10914979.800000001</v>
      </c>
      <c r="C13" s="35">
        <f>SUM(C4:C5)</f>
        <v>8537309.9000000004</v>
      </c>
      <c r="D13" s="35">
        <f t="shared" si="0"/>
        <v>78.216451669475376</v>
      </c>
      <c r="E13" s="19"/>
      <c r="F13" s="19"/>
      <c r="H13" s="12"/>
      <c r="I13" s="12"/>
    </row>
    <row r="14" spans="1:27" ht="0.75" customHeight="1">
      <c r="A14" s="28"/>
      <c r="B14" s="79"/>
      <c r="C14" s="80"/>
      <c r="D14" s="35" t="e">
        <f t="shared" si="0"/>
        <v>#DIV/0!</v>
      </c>
      <c r="H14" s="12"/>
      <c r="I14" s="12"/>
    </row>
    <row r="15" spans="1:27" ht="12.75" customHeight="1">
      <c r="A15" s="28"/>
      <c r="B15" s="81"/>
      <c r="C15" s="82"/>
      <c r="D15" s="36"/>
      <c r="E15" s="15"/>
      <c r="F15" s="15"/>
      <c r="H15" s="12"/>
      <c r="I15" s="12"/>
    </row>
    <row r="16" spans="1:27" ht="18.75">
      <c r="A16" s="26" t="s">
        <v>6</v>
      </c>
      <c r="B16" s="83"/>
      <c r="C16" s="83"/>
      <c r="D16" s="37"/>
      <c r="H16" s="12"/>
      <c r="I16" s="12"/>
    </row>
    <row r="17" spans="1:12" ht="18.75">
      <c r="A17" s="38" t="s">
        <v>7</v>
      </c>
      <c r="B17" s="66">
        <v>719879.9</v>
      </c>
      <c r="C17" s="66">
        <v>637422.6</v>
      </c>
      <c r="D17" s="36">
        <f t="shared" ref="D17:D21" si="1">C17/B17*100</f>
        <v>88.545686579108533</v>
      </c>
      <c r="F17" s="76"/>
      <c r="G17" s="76"/>
      <c r="H17" s="12"/>
      <c r="I17" s="12"/>
    </row>
    <row r="18" spans="1:12" ht="18.75">
      <c r="A18" s="39" t="s">
        <v>32</v>
      </c>
      <c r="B18" s="32">
        <f>B17-B20</f>
        <v>687912.3</v>
      </c>
      <c r="C18" s="32">
        <f>C17-C20</f>
        <v>609300.6</v>
      </c>
      <c r="D18" s="40">
        <f t="shared" si="1"/>
        <v>88.572424130227063</v>
      </c>
      <c r="F18" s="76"/>
      <c r="G18" s="76"/>
      <c r="H18" s="12"/>
      <c r="I18" s="12"/>
    </row>
    <row r="19" spans="1:12" ht="18.75">
      <c r="A19" s="41" t="s">
        <v>33</v>
      </c>
      <c r="B19" s="32">
        <v>4780.2</v>
      </c>
      <c r="C19" s="32">
        <v>0</v>
      </c>
      <c r="D19" s="40">
        <v>0</v>
      </c>
      <c r="E19" s="11" t="s">
        <v>41</v>
      </c>
      <c r="F19" s="88" t="s">
        <v>46</v>
      </c>
      <c r="G19" s="88"/>
      <c r="H19" s="12">
        <f t="shared" ref="H19" si="2">C19/B19*100</f>
        <v>0</v>
      </c>
      <c r="I19" s="12">
        <f t="shared" ref="I19" si="3">H19-D19</f>
        <v>0</v>
      </c>
      <c r="L19" s="23"/>
    </row>
    <row r="20" spans="1:12" ht="18.75">
      <c r="A20" s="39" t="s">
        <v>31</v>
      </c>
      <c r="B20" s="32">
        <v>31967.599999999999</v>
      </c>
      <c r="C20" s="32">
        <v>28122</v>
      </c>
      <c r="D20" s="40">
        <f t="shared" si="1"/>
        <v>87.970319948948315</v>
      </c>
      <c r="E20" s="4" t="s">
        <v>42</v>
      </c>
      <c r="F20" s="76"/>
      <c r="G20" s="76"/>
      <c r="H20" s="12"/>
      <c r="I20" s="12"/>
    </row>
    <row r="21" spans="1:12" s="13" customFormat="1" ht="18.75">
      <c r="A21" s="42" t="s">
        <v>8</v>
      </c>
      <c r="B21" s="66">
        <v>162.80000000000001</v>
      </c>
      <c r="C21" s="66">
        <v>162.80000000000001</v>
      </c>
      <c r="D21" s="43">
        <f t="shared" si="1"/>
        <v>100</v>
      </c>
      <c r="E21" s="10"/>
      <c r="F21" s="76"/>
      <c r="G21" s="76"/>
      <c r="H21" s="12"/>
      <c r="I21" s="12"/>
    </row>
    <row r="22" spans="1:12" s="13" customFormat="1" ht="39" customHeight="1">
      <c r="A22" s="42" t="s">
        <v>9</v>
      </c>
      <c r="B22" s="66">
        <v>186388.4</v>
      </c>
      <c r="C22" s="66">
        <v>148818.79999999999</v>
      </c>
      <c r="D22" s="43">
        <f t="shared" ref="D22:D29" si="4">C22/B22*100</f>
        <v>79.843380811252189</v>
      </c>
      <c r="E22" s="10"/>
      <c r="F22" s="76"/>
      <c r="G22" s="76"/>
      <c r="H22" s="12"/>
      <c r="I22" s="12"/>
    </row>
    <row r="23" spans="1:12" ht="18.75">
      <c r="A23" s="39" t="s">
        <v>32</v>
      </c>
      <c r="B23" s="32">
        <f>B22-B24</f>
        <v>63597</v>
      </c>
      <c r="C23" s="32">
        <f>C22-C24</f>
        <v>55079.899999999994</v>
      </c>
      <c r="D23" s="40">
        <f t="shared" si="4"/>
        <v>86.607701621145637</v>
      </c>
      <c r="F23" s="76"/>
      <c r="G23" s="76"/>
      <c r="H23" s="12"/>
      <c r="I23" s="12"/>
    </row>
    <row r="24" spans="1:12" ht="18.75">
      <c r="A24" s="39" t="s">
        <v>31</v>
      </c>
      <c r="B24" s="32">
        <v>122791.4</v>
      </c>
      <c r="C24" s="32">
        <v>93738.9</v>
      </c>
      <c r="D24" s="40">
        <v>0</v>
      </c>
      <c r="F24" s="76"/>
      <c r="G24" s="76"/>
      <c r="H24" s="12"/>
      <c r="I24" s="12"/>
    </row>
    <row r="25" spans="1:12" ht="21.75" customHeight="1">
      <c r="A25" s="38" t="s">
        <v>10</v>
      </c>
      <c r="B25" s="66">
        <v>1202016.1000000001</v>
      </c>
      <c r="C25" s="66">
        <v>624432.1</v>
      </c>
      <c r="D25" s="44">
        <f t="shared" si="4"/>
        <v>51.948730137641242</v>
      </c>
      <c r="E25" s="8"/>
      <c r="F25" s="76"/>
      <c r="G25" s="76"/>
      <c r="H25" s="12"/>
      <c r="I25" s="12"/>
    </row>
    <row r="26" spans="1:12" ht="18.75">
      <c r="A26" s="39" t="s">
        <v>15</v>
      </c>
      <c r="B26" s="32">
        <f>B25-B27</f>
        <v>447365.00000000012</v>
      </c>
      <c r="C26" s="32">
        <f>C25-C27</f>
        <v>333359.3</v>
      </c>
      <c r="D26" s="40">
        <f t="shared" si="4"/>
        <v>74.516178064891065</v>
      </c>
      <c r="E26" s="8"/>
      <c r="F26" s="76"/>
      <c r="G26" s="76"/>
      <c r="H26" s="12"/>
      <c r="I26" s="12"/>
    </row>
    <row r="27" spans="1:12" ht="18.75">
      <c r="A27" s="39" t="s">
        <v>31</v>
      </c>
      <c r="B27" s="32">
        <v>754651.1</v>
      </c>
      <c r="C27" s="32">
        <v>291072.8</v>
      </c>
      <c r="D27" s="40">
        <f t="shared" si="4"/>
        <v>38.570512916498764</v>
      </c>
      <c r="E27" s="8"/>
      <c r="F27" s="76"/>
      <c r="G27" s="76"/>
      <c r="H27" s="12"/>
      <c r="I27" s="12"/>
    </row>
    <row r="28" spans="1:12" ht="18.75">
      <c r="A28" s="45" t="s">
        <v>11</v>
      </c>
      <c r="B28" s="66">
        <v>1979986.5</v>
      </c>
      <c r="C28" s="66">
        <v>874770.5</v>
      </c>
      <c r="D28" s="36">
        <f t="shared" si="4"/>
        <v>44.180629514393154</v>
      </c>
      <c r="E28" s="14"/>
      <c r="F28" s="76"/>
      <c r="G28" s="76"/>
      <c r="H28" s="12"/>
      <c r="I28" s="12"/>
    </row>
    <row r="29" spans="1:12" ht="20.25" customHeight="1">
      <c r="A29" s="39" t="s">
        <v>32</v>
      </c>
      <c r="B29" s="32">
        <f>B28-B31</f>
        <v>886999.5</v>
      </c>
      <c r="C29" s="32">
        <f>C28-C31</f>
        <v>629644.9</v>
      </c>
      <c r="D29" s="30">
        <f t="shared" si="4"/>
        <v>70.985936294214369</v>
      </c>
      <c r="F29" s="76"/>
      <c r="G29" s="76"/>
      <c r="H29" s="12"/>
      <c r="I29" s="12"/>
    </row>
    <row r="30" spans="1:12" ht="47.25" customHeight="1">
      <c r="A30" s="46" t="s">
        <v>47</v>
      </c>
      <c r="B30" s="32">
        <v>300219.40000000002</v>
      </c>
      <c r="C30" s="32">
        <v>100329.3</v>
      </c>
      <c r="D30" s="30">
        <f>C30/B30*100</f>
        <v>33.418659820118215</v>
      </c>
      <c r="F30" s="76"/>
      <c r="G30" s="76"/>
      <c r="H30" s="12"/>
      <c r="I30" s="12"/>
      <c r="K30" s="15"/>
      <c r="L30" s="15"/>
    </row>
    <row r="31" spans="1:12" ht="20.25" customHeight="1">
      <c r="A31" s="39" t="s">
        <v>31</v>
      </c>
      <c r="B31" s="71">
        <v>1092987</v>
      </c>
      <c r="C31" s="32">
        <v>245125.6</v>
      </c>
      <c r="D31" s="30">
        <f>C31/B31*100</f>
        <v>22.427128593478241</v>
      </c>
      <c r="F31" s="76"/>
      <c r="G31" s="76"/>
      <c r="H31" s="12"/>
      <c r="I31" s="12"/>
    </row>
    <row r="32" spans="1:12" ht="21" customHeight="1">
      <c r="A32" s="38" t="s">
        <v>13</v>
      </c>
      <c r="B32" s="66">
        <v>323</v>
      </c>
      <c r="C32" s="66">
        <v>318.7</v>
      </c>
      <c r="D32" s="36">
        <f>C32/B32*100</f>
        <v>98.668730650154785</v>
      </c>
      <c r="F32" s="2"/>
      <c r="G32" s="3"/>
      <c r="H32" s="12"/>
      <c r="I32" s="12"/>
    </row>
    <row r="33" spans="1:9" ht="19.5" customHeight="1">
      <c r="A33" s="47" t="s">
        <v>14</v>
      </c>
      <c r="B33" s="66">
        <v>3931627.1</v>
      </c>
      <c r="C33" s="66">
        <v>3569818.9</v>
      </c>
      <c r="D33" s="29">
        <f t="shared" ref="D33:D42" si="5">C33/B33*100</f>
        <v>90.797494502975624</v>
      </c>
      <c r="F33" s="76"/>
      <c r="G33" s="76"/>
      <c r="H33" s="12"/>
      <c r="I33" s="12"/>
    </row>
    <row r="34" spans="1:9" ht="18.75">
      <c r="A34" s="39" t="s">
        <v>15</v>
      </c>
      <c r="B34" s="32">
        <f>B33-B35</f>
        <v>1148290.7000000002</v>
      </c>
      <c r="C34" s="32">
        <f>C33-C35</f>
        <v>1025186.6000000001</v>
      </c>
      <c r="D34" s="30">
        <f t="shared" si="5"/>
        <v>89.27936105378194</v>
      </c>
      <c r="F34" s="2"/>
      <c r="G34" s="3"/>
      <c r="H34" s="12"/>
      <c r="I34" s="12"/>
    </row>
    <row r="35" spans="1:9" ht="18.75">
      <c r="A35" s="39" t="s">
        <v>31</v>
      </c>
      <c r="B35" s="32">
        <v>2783336.4</v>
      </c>
      <c r="C35" s="32">
        <v>2544632.2999999998</v>
      </c>
      <c r="D35" s="30">
        <f t="shared" si="5"/>
        <v>91.42381423962982</v>
      </c>
      <c r="F35" s="2"/>
      <c r="G35" s="3"/>
      <c r="H35" s="12"/>
      <c r="I35" s="12"/>
    </row>
    <row r="36" spans="1:9" ht="24" customHeight="1">
      <c r="A36" s="38" t="s">
        <v>22</v>
      </c>
      <c r="B36" s="66">
        <v>575771.80000000005</v>
      </c>
      <c r="C36" s="66">
        <v>448983.3</v>
      </c>
      <c r="D36" s="36">
        <f t="shared" si="5"/>
        <v>77.979383498809767</v>
      </c>
      <c r="F36" s="76"/>
      <c r="G36" s="76"/>
      <c r="H36" s="12"/>
      <c r="I36" s="12"/>
    </row>
    <row r="37" spans="1:9" ht="18.75">
      <c r="A37" s="39" t="s">
        <v>15</v>
      </c>
      <c r="B37" s="32">
        <f>B36-B38</f>
        <v>405703.9</v>
      </c>
      <c r="C37" s="32">
        <f>C36-C38</f>
        <v>364203.8</v>
      </c>
      <c r="D37" s="40">
        <f t="shared" si="5"/>
        <v>89.770840260593985</v>
      </c>
      <c r="F37" s="2"/>
      <c r="G37" s="3"/>
      <c r="H37" s="12"/>
      <c r="I37" s="12"/>
    </row>
    <row r="38" spans="1:9" ht="18.75">
      <c r="A38" s="39" t="s">
        <v>31</v>
      </c>
      <c r="B38" s="32">
        <v>170067.9</v>
      </c>
      <c r="C38" s="32">
        <v>84779.5</v>
      </c>
      <c r="D38" s="40">
        <f t="shared" si="5"/>
        <v>49.850383288086704</v>
      </c>
      <c r="F38" s="2"/>
      <c r="G38" s="3"/>
      <c r="H38" s="12"/>
      <c r="I38" s="12"/>
    </row>
    <row r="39" spans="1:9" ht="19.5" customHeight="1">
      <c r="A39" s="48" t="s">
        <v>23</v>
      </c>
      <c r="B39" s="67">
        <v>5877.8</v>
      </c>
      <c r="C39" s="67">
        <v>4498.6000000000004</v>
      </c>
      <c r="D39" s="49">
        <f t="shared" si="5"/>
        <v>76.53543842934431</v>
      </c>
      <c r="F39" s="76"/>
      <c r="G39" s="76"/>
      <c r="H39" s="12"/>
      <c r="I39" s="12"/>
    </row>
    <row r="40" spans="1:9" ht="18.75">
      <c r="A40" s="50" t="s">
        <v>15</v>
      </c>
      <c r="B40" s="72">
        <f>B39-B41</f>
        <v>5877.8</v>
      </c>
      <c r="C40" s="72">
        <f>C39-C41</f>
        <v>4498.6000000000004</v>
      </c>
      <c r="D40" s="51">
        <f t="shared" si="5"/>
        <v>76.53543842934431</v>
      </c>
      <c r="F40" s="2"/>
      <c r="G40" s="3"/>
      <c r="H40" s="12"/>
      <c r="I40" s="12"/>
    </row>
    <row r="41" spans="1:9" ht="21.75" customHeight="1">
      <c r="A41" s="39" t="s">
        <v>31</v>
      </c>
      <c r="B41" s="72">
        <v>0</v>
      </c>
      <c r="C41" s="72">
        <v>0</v>
      </c>
      <c r="D41" s="51"/>
      <c r="F41" s="2"/>
      <c r="G41" s="3"/>
      <c r="H41" s="12"/>
      <c r="I41" s="12"/>
    </row>
    <row r="42" spans="1:9" ht="0.75" customHeight="1">
      <c r="A42" s="52" t="s">
        <v>12</v>
      </c>
      <c r="B42" s="84"/>
      <c r="C42" s="84"/>
      <c r="D42" s="53" t="e">
        <f t="shared" si="5"/>
        <v>#DIV/0!</v>
      </c>
      <c r="F42" s="2"/>
      <c r="G42" s="3"/>
      <c r="H42" s="12"/>
      <c r="I42" s="12"/>
    </row>
    <row r="43" spans="1:9" ht="20.25" customHeight="1">
      <c r="A43" s="54" t="s">
        <v>16</v>
      </c>
      <c r="B43" s="68">
        <v>2434610.7999999998</v>
      </c>
      <c r="C43" s="68">
        <v>2140085</v>
      </c>
      <c r="D43" s="55">
        <f t="shared" ref="D43:D52" si="6">C43/B43*100</f>
        <v>87.902550995009136</v>
      </c>
      <c r="F43" s="76"/>
      <c r="G43" s="76"/>
      <c r="H43" s="12"/>
      <c r="I43" s="12"/>
    </row>
    <row r="44" spans="1:9" ht="18.75">
      <c r="A44" s="39" t="s">
        <v>15</v>
      </c>
      <c r="B44" s="32">
        <f>B43-B45</f>
        <v>77722.199999999721</v>
      </c>
      <c r="C44" s="32">
        <f>C43-C45</f>
        <v>68302.199999999953</v>
      </c>
      <c r="D44" s="40">
        <f t="shared" si="6"/>
        <v>87.879910759088403</v>
      </c>
      <c r="F44" s="76"/>
      <c r="G44" s="76"/>
      <c r="H44" s="12"/>
      <c r="I44" s="12"/>
    </row>
    <row r="45" spans="1:9" ht="18.75">
      <c r="A45" s="39" t="s">
        <v>31</v>
      </c>
      <c r="B45" s="32">
        <v>2356888.6</v>
      </c>
      <c r="C45" s="32">
        <v>2071782.8</v>
      </c>
      <c r="D45" s="40">
        <f t="shared" si="6"/>
        <v>87.90329759327615</v>
      </c>
      <c r="F45" s="76"/>
      <c r="G45" s="76"/>
      <c r="H45" s="12"/>
      <c r="I45" s="12"/>
    </row>
    <row r="46" spans="1:9" ht="18.75" customHeight="1">
      <c r="A46" s="45" t="s">
        <v>24</v>
      </c>
      <c r="B46" s="66">
        <v>158985.70000000001</v>
      </c>
      <c r="C46" s="66">
        <v>140614.20000000001</v>
      </c>
      <c r="D46" s="36">
        <f t="shared" si="6"/>
        <v>88.444558221273994</v>
      </c>
      <c r="F46" s="76"/>
      <c r="G46" s="76"/>
      <c r="H46" s="12"/>
      <c r="I46" s="12"/>
    </row>
    <row r="47" spans="1:9" ht="33.75" hidden="1" customHeight="1">
      <c r="A47" s="46" t="s">
        <v>25</v>
      </c>
      <c r="B47" s="85"/>
      <c r="C47" s="32"/>
      <c r="D47" s="36" t="e">
        <f t="shared" si="6"/>
        <v>#DIV/0!</v>
      </c>
      <c r="F47" s="76"/>
      <c r="G47" s="76"/>
      <c r="H47" s="12"/>
      <c r="I47" s="12"/>
    </row>
    <row r="48" spans="1:9" ht="0.75" hidden="1" customHeight="1">
      <c r="A48" s="46" t="s">
        <v>26</v>
      </c>
      <c r="B48" s="32"/>
      <c r="C48" s="32"/>
      <c r="D48" s="36" t="e">
        <f t="shared" si="6"/>
        <v>#DIV/0!</v>
      </c>
      <c r="F48" s="76"/>
      <c r="G48" s="76"/>
      <c r="H48" s="12"/>
      <c r="I48" s="12"/>
    </row>
    <row r="49" spans="1:23" ht="21.75" customHeight="1">
      <c r="A49" s="39" t="s">
        <v>15</v>
      </c>
      <c r="B49" s="32">
        <f>B46-B50</f>
        <v>156107.30000000002</v>
      </c>
      <c r="C49" s="32">
        <f>C46-C50</f>
        <v>138335.5</v>
      </c>
      <c r="D49" s="40">
        <f t="shared" si="6"/>
        <v>88.615650901655457</v>
      </c>
      <c r="F49" s="76"/>
      <c r="G49" s="76"/>
      <c r="H49" s="12"/>
      <c r="I49" s="12"/>
    </row>
    <row r="50" spans="1:23" ht="20.25" customHeight="1">
      <c r="A50" s="39" t="s">
        <v>31</v>
      </c>
      <c r="B50" s="32">
        <v>2878.4</v>
      </c>
      <c r="C50" s="32">
        <v>2278.6999999999998</v>
      </c>
      <c r="D50" s="40">
        <f t="shared" si="6"/>
        <v>79.165508615897721</v>
      </c>
      <c r="F50" s="76"/>
      <c r="G50" s="76"/>
      <c r="H50" s="12"/>
      <c r="I50" s="12"/>
    </row>
    <row r="51" spans="1:23" s="20" customFormat="1" ht="18.75">
      <c r="A51" s="45" t="s">
        <v>27</v>
      </c>
      <c r="B51" s="66">
        <v>1210</v>
      </c>
      <c r="C51" s="66">
        <v>1023.8</v>
      </c>
      <c r="D51" s="36">
        <f t="shared" si="6"/>
        <v>84.611570247933869</v>
      </c>
      <c r="F51" s="21"/>
      <c r="G51" s="21"/>
      <c r="H51" s="22"/>
      <c r="I51" s="22"/>
    </row>
    <row r="52" spans="1:23" ht="40.5" customHeight="1">
      <c r="A52" s="38" t="s">
        <v>28</v>
      </c>
      <c r="B52" s="66">
        <v>147509.70000000001</v>
      </c>
      <c r="C52" s="66">
        <v>130605.3</v>
      </c>
      <c r="D52" s="36">
        <f t="shared" si="6"/>
        <v>88.540143461751995</v>
      </c>
      <c r="E52" s="14"/>
      <c r="F52" s="76"/>
      <c r="G52" s="76"/>
      <c r="H52" s="12"/>
      <c r="I52" s="12"/>
    </row>
    <row r="53" spans="1:23" ht="23.25" customHeight="1">
      <c r="A53" s="56" t="s">
        <v>17</v>
      </c>
      <c r="B53" s="35">
        <f>B17+B21+B22+B25+B28+B32+B33+B36+B39+B43+B46+B51+B52</f>
        <v>11344349.600000001</v>
      </c>
      <c r="C53" s="35">
        <f>C17+C21+C22+C25+C28+C32+C33+C36+C39+C43+C46+C51+C52</f>
        <v>8721554.6000000015</v>
      </c>
      <c r="D53" s="35">
        <f>C53/B53*100</f>
        <v>76.88016420086349</v>
      </c>
      <c r="E53" s="14"/>
      <c r="F53" s="76"/>
      <c r="G53" s="76"/>
      <c r="H53" s="16"/>
      <c r="I53" s="12"/>
    </row>
    <row r="54" spans="1:23" ht="11.25" customHeight="1">
      <c r="A54" s="57"/>
      <c r="B54" s="78"/>
      <c r="C54" s="78"/>
      <c r="D54" s="36"/>
    </row>
    <row r="55" spans="1:23" ht="18" customHeight="1">
      <c r="A55" s="26" t="s">
        <v>18</v>
      </c>
      <c r="B55" s="69">
        <v>-44921.599999999999</v>
      </c>
      <c r="C55" s="69">
        <f>C13-C53</f>
        <v>-184244.70000000112</v>
      </c>
      <c r="D55" s="37"/>
      <c r="E55" s="4" t="s">
        <v>43</v>
      </c>
      <c r="W55" s="14"/>
    </row>
    <row r="56" spans="1:23" ht="8.25" customHeight="1">
      <c r="A56" s="57"/>
      <c r="B56" s="66"/>
      <c r="C56" s="66"/>
      <c r="D56" s="36"/>
    </row>
    <row r="57" spans="1:23" ht="21.75" customHeight="1">
      <c r="A57" s="26" t="s">
        <v>19</v>
      </c>
      <c r="B57" s="35">
        <f>B58+B61+B68+B66</f>
        <v>44921.599999999999</v>
      </c>
      <c r="C57" s="35">
        <f>C58+C61+C68+C66</f>
        <v>184244.69999999998</v>
      </c>
      <c r="D57" s="37"/>
      <c r="E57" s="14">
        <f>B55+B57</f>
        <v>0</v>
      </c>
      <c r="F57" s="14">
        <f>C55+C57</f>
        <v>-1.1350493878126144E-9</v>
      </c>
      <c r="L57" s="14">
        <f>B55+B57</f>
        <v>0</v>
      </c>
      <c r="M57" s="14">
        <f>C55+C57</f>
        <v>-1.1350493878126144E-9</v>
      </c>
    </row>
    <row r="58" spans="1:23" ht="21" customHeight="1">
      <c r="A58" s="58" t="s">
        <v>34</v>
      </c>
      <c r="B58" s="32">
        <f>B59-B60</f>
        <v>0</v>
      </c>
      <c r="C58" s="32">
        <f>C59-C60</f>
        <v>0</v>
      </c>
      <c r="D58" s="29"/>
    </row>
    <row r="59" spans="1:23" ht="18.75">
      <c r="A59" s="59" t="s">
        <v>35</v>
      </c>
      <c r="B59" s="70">
        <v>0</v>
      </c>
      <c r="C59" s="70">
        <v>0</v>
      </c>
      <c r="D59" s="29"/>
    </row>
    <row r="60" spans="1:23" ht="21.75" customHeight="1">
      <c r="A60" s="59" t="s">
        <v>36</v>
      </c>
      <c r="B60" s="70">
        <v>0</v>
      </c>
      <c r="C60" s="70">
        <v>0</v>
      </c>
      <c r="D60" s="29"/>
      <c r="E60" s="4" t="s">
        <v>44</v>
      </c>
    </row>
    <row r="61" spans="1:23" ht="18.75">
      <c r="A61" s="58" t="s">
        <v>37</v>
      </c>
      <c r="B61" s="32">
        <f>B64-B65</f>
        <v>0</v>
      </c>
      <c r="C61" s="32">
        <f>C64-C65</f>
        <v>0</v>
      </c>
      <c r="D61" s="29"/>
    </row>
    <row r="62" spans="1:23" ht="24.75" hidden="1" customHeight="1">
      <c r="A62" s="58" t="s">
        <v>30</v>
      </c>
      <c r="B62" s="32">
        <v>0</v>
      </c>
      <c r="C62" s="32">
        <v>0</v>
      </c>
      <c r="D62" s="29"/>
    </row>
    <row r="63" spans="1:23" ht="36.75" hidden="1" customHeight="1">
      <c r="A63" s="58" t="s">
        <v>29</v>
      </c>
      <c r="B63" s="32">
        <v>1709</v>
      </c>
      <c r="C63" s="32">
        <v>1709</v>
      </c>
      <c r="D63" s="29"/>
    </row>
    <row r="64" spans="1:23" ht="18.75">
      <c r="A64" s="59" t="s">
        <v>38</v>
      </c>
      <c r="B64" s="70">
        <v>1657000</v>
      </c>
      <c r="C64" s="70">
        <v>1657000</v>
      </c>
      <c r="D64" s="29"/>
      <c r="E64" s="14"/>
    </row>
    <row r="65" spans="1:23" ht="18" customHeight="1">
      <c r="A65" s="59" t="s">
        <v>39</v>
      </c>
      <c r="B65" s="70">
        <v>1657000</v>
      </c>
      <c r="C65" s="70">
        <v>1657000</v>
      </c>
      <c r="D65" s="29"/>
      <c r="E65" s="14"/>
    </row>
    <row r="66" spans="1:23" ht="43.5" customHeight="1">
      <c r="A66" s="58" t="s">
        <v>54</v>
      </c>
      <c r="B66" s="70">
        <f>SUM(B67:B67)</f>
        <v>0</v>
      </c>
      <c r="C66" s="70">
        <f>SUM(C67)</f>
        <v>245711.3</v>
      </c>
      <c r="D66" s="29"/>
      <c r="E66" s="14"/>
    </row>
    <row r="67" spans="1:23" ht="69.75" customHeight="1">
      <c r="A67" s="60" t="s">
        <v>48</v>
      </c>
      <c r="B67" s="70">
        <v>0</v>
      </c>
      <c r="C67" s="70">
        <v>245711.3</v>
      </c>
      <c r="D67" s="29"/>
      <c r="E67" s="14"/>
      <c r="W67" s="14"/>
    </row>
    <row r="68" spans="1:23" ht="20.25" customHeight="1">
      <c r="A68" s="58" t="s">
        <v>50</v>
      </c>
      <c r="B68" s="32">
        <v>44921.599999999999</v>
      </c>
      <c r="C68" s="32">
        <v>-61466.6</v>
      </c>
      <c r="D68" s="61"/>
      <c r="E68" s="4" t="s">
        <v>45</v>
      </c>
    </row>
    <row r="69" spans="1:23" ht="20.25" customHeight="1">
      <c r="A69" s="62"/>
      <c r="B69" s="63"/>
      <c r="C69" s="63"/>
      <c r="D69" s="64"/>
    </row>
    <row r="70" spans="1:23" ht="20.25" customHeight="1">
      <c r="A70" s="62"/>
      <c r="B70" s="63"/>
      <c r="C70" s="63"/>
      <c r="D70" s="64"/>
    </row>
    <row r="71" spans="1:23" s="11" customFormat="1" ht="46.5" customHeight="1">
      <c r="A71" s="87" t="s">
        <v>56</v>
      </c>
      <c r="B71" s="87"/>
      <c r="C71" s="73"/>
      <c r="D71" s="74" t="s">
        <v>57</v>
      </c>
    </row>
    <row r="72" spans="1:23" ht="14.25">
      <c r="A72" s="5"/>
      <c r="B72" s="6"/>
      <c r="C72" s="7"/>
      <c r="D72" s="7"/>
    </row>
    <row r="73" spans="1:23" ht="14.25">
      <c r="A73" s="5"/>
      <c r="B73" s="6"/>
      <c r="C73" s="7"/>
      <c r="D73" s="7"/>
    </row>
    <row r="74" spans="1:23" ht="14.25">
      <c r="A74" s="5"/>
      <c r="B74" s="6"/>
      <c r="C74" s="7"/>
      <c r="D74" s="7"/>
    </row>
    <row r="75" spans="1:23" ht="14.25">
      <c r="A75" s="5"/>
      <c r="B75" s="6"/>
      <c r="C75" s="7"/>
      <c r="D75" s="7"/>
    </row>
    <row r="76" spans="1:23" ht="14.25">
      <c r="A76" s="5"/>
      <c r="B76" s="6"/>
      <c r="C76" s="7"/>
      <c r="D76" s="7"/>
    </row>
    <row r="77" spans="1:23" ht="14.25">
      <c r="A77" s="5"/>
      <c r="B77" s="6"/>
      <c r="C77" s="7"/>
      <c r="D77" s="7"/>
    </row>
    <row r="78" spans="1:23" ht="14.25">
      <c r="A78" s="5"/>
      <c r="B78" s="6"/>
      <c r="C78" s="7"/>
      <c r="D78" s="7"/>
    </row>
    <row r="79" spans="1:23" ht="14.25">
      <c r="A79" s="5"/>
      <c r="B79" s="6"/>
      <c r="C79" s="7"/>
      <c r="D79" s="7"/>
    </row>
    <row r="80" spans="1:23" ht="14.25">
      <c r="A80" s="5"/>
      <c r="B80" s="6"/>
      <c r="C80" s="7"/>
      <c r="D80" s="7"/>
    </row>
  </sheetData>
  <mergeCells count="3">
    <mergeCell ref="A1:D1"/>
    <mergeCell ref="A71:B71"/>
    <mergeCell ref="F19:G19"/>
  </mergeCells>
  <printOptions horizontalCentered="1"/>
  <pageMargins left="0.43307086614173229" right="0.39370078740157483" top="0.35" bottom="0.31496062992125984" header="0.33" footer="0.23622047244094491"/>
  <pageSetup paperSize="9" scale="60" firstPageNumber="0" orientation="portrait" horizontalDpi="300" verticalDpi="300" r:id="rId1"/>
  <headerFooter alignWithMargins="0"/>
  <rowBreaks count="1" manualBreakCount="1">
    <brk id="66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доходы</vt:lpstr>
      <vt:lpstr>расходы</vt:lpstr>
      <vt:lpstr>расходы!Заголовки_для_печати</vt:lpstr>
      <vt:lpstr>доходы!Область_печати</vt:lpstr>
      <vt:lpstr>расходы!Область_печати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Бурда Ирина Георгиевна</dc:creator>
  <cp:lastModifiedBy>Высочкина</cp:lastModifiedBy>
  <cp:lastPrinted>2023-12-14T11:28:36Z</cp:lastPrinted>
  <dcterms:created xsi:type="dcterms:W3CDTF">2009-06-17T07:34:38Z</dcterms:created>
  <dcterms:modified xsi:type="dcterms:W3CDTF">2023-12-14T11:28:47Z</dcterms:modified>
</cp:coreProperties>
</file>