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600" windowHeight="7635"/>
  </bookViews>
  <sheets>
    <sheet name="доходы" sheetId="2" r:id="rId1"/>
    <sheet name="расходы" sheetId="1" r:id="rId2"/>
  </sheets>
  <externalReferences>
    <externalReference r:id="rId3"/>
  </externalReferences>
  <definedNames>
    <definedName name="_Hlk105920340_2">#REF!</definedName>
    <definedName name="_Hlk113273915_2">#REF!</definedName>
    <definedName name="OLE_LINK15_2">#REF!</definedName>
    <definedName name="OLE_LINK17_2">#REF!</definedName>
    <definedName name="OLE_LINK7_2">#REF!</definedName>
    <definedName name="_xlnm.Print_Titles" localSheetId="1">расходы!$3:$3</definedName>
    <definedName name="_xlnm.Print_Area" localSheetId="0">доходы!$A$1:$J$74</definedName>
    <definedName name="_xlnm.Print_Area" localSheetId="1">расходы!$A$1:$D$71</definedName>
  </definedNames>
  <calcPr calcId="124519"/>
</workbook>
</file>

<file path=xl/calcChain.xml><?xml version="1.0" encoding="utf-8"?>
<calcChain xmlns="http://schemas.openxmlformats.org/spreadsheetml/2006/main">
  <c r="F84" i="2"/>
  <c r="F79"/>
  <c r="G74"/>
  <c r="I74" s="1"/>
  <c r="D74"/>
  <c r="J73"/>
  <c r="G73"/>
  <c r="I73" s="1"/>
  <c r="J72"/>
  <c r="G72"/>
  <c r="I72" s="1"/>
  <c r="G71"/>
  <c r="I71" s="1"/>
  <c r="J70"/>
  <c r="F70"/>
  <c r="I70" s="1"/>
  <c r="D70"/>
  <c r="J69"/>
  <c r="I69"/>
  <c r="D69"/>
  <c r="J68"/>
  <c r="I68"/>
  <c r="D68"/>
  <c r="J67"/>
  <c r="F67"/>
  <c r="I67" s="1"/>
  <c r="D67"/>
  <c r="J66"/>
  <c r="F66"/>
  <c r="I66" s="1"/>
  <c r="J65"/>
  <c r="I65"/>
  <c r="J64"/>
  <c r="F64"/>
  <c r="I64" s="1"/>
  <c r="J63"/>
  <c r="H63"/>
  <c r="F63"/>
  <c r="I63" s="1"/>
  <c r="E63"/>
  <c r="D63"/>
  <c r="C63"/>
  <c r="J62"/>
  <c r="F62"/>
  <c r="I62" s="1"/>
  <c r="D62"/>
  <c r="G61"/>
  <c r="F61"/>
  <c r="B61"/>
  <c r="J60"/>
  <c r="I60"/>
  <c r="J59"/>
  <c r="F59"/>
  <c r="I59" s="1"/>
  <c r="D59"/>
  <c r="J58"/>
  <c r="F58"/>
  <c r="I58" s="1"/>
  <c r="D58"/>
  <c r="J57"/>
  <c r="F57"/>
  <c r="I57" s="1"/>
  <c r="D57"/>
  <c r="J56"/>
  <c r="F56"/>
  <c r="I56" s="1"/>
  <c r="J55"/>
  <c r="I55"/>
  <c r="D55"/>
  <c r="J54"/>
  <c r="I54"/>
  <c r="D54"/>
  <c r="J53"/>
  <c r="F53"/>
  <c r="I53" s="1"/>
  <c r="D53"/>
  <c r="G52"/>
  <c r="I52" s="1"/>
  <c r="F52"/>
  <c r="J51"/>
  <c r="I51"/>
  <c r="D51"/>
  <c r="J50"/>
  <c r="I50"/>
  <c r="D50"/>
  <c r="J49"/>
  <c r="F49"/>
  <c r="I49" s="1"/>
  <c r="D49"/>
  <c r="J48"/>
  <c r="F48"/>
  <c r="I48" s="1"/>
  <c r="J47"/>
  <c r="F47"/>
  <c r="I47" s="1"/>
  <c r="D47"/>
  <c r="J46"/>
  <c r="I46"/>
  <c r="D46"/>
  <c r="J45"/>
  <c r="I45"/>
  <c r="F45"/>
  <c r="F44" s="1"/>
  <c r="D45"/>
  <c r="H44"/>
  <c r="G44"/>
  <c r="I44" s="1"/>
  <c r="E44"/>
  <c r="C44"/>
  <c r="B44"/>
  <c r="J44" s="1"/>
  <c r="J43"/>
  <c r="F43"/>
  <c r="I43" s="1"/>
  <c r="D43"/>
  <c r="G41"/>
  <c r="J41" s="1"/>
  <c r="G40"/>
  <c r="J40" s="1"/>
  <c r="J39"/>
  <c r="I39"/>
  <c r="D39"/>
  <c r="G38"/>
  <c r="I38" s="1"/>
  <c r="J37"/>
  <c r="G37"/>
  <c r="I37" s="1"/>
  <c r="D37"/>
  <c r="J36"/>
  <c r="G36"/>
  <c r="I36" s="1"/>
  <c r="J35"/>
  <c r="G35"/>
  <c r="I35" s="1"/>
  <c r="G34"/>
  <c r="I34" s="1"/>
  <c r="J33"/>
  <c r="I33"/>
  <c r="H33"/>
  <c r="J32"/>
  <c r="I32"/>
  <c r="J31"/>
  <c r="F31"/>
  <c r="I31" s="1"/>
  <c r="J30"/>
  <c r="I30"/>
  <c r="F30"/>
  <c r="J29"/>
  <c r="I29"/>
  <c r="F29"/>
  <c r="J28"/>
  <c r="F28"/>
  <c r="I28" s="1"/>
  <c r="D28"/>
  <c r="J27"/>
  <c r="I27"/>
  <c r="D27"/>
  <c r="J26"/>
  <c r="I26"/>
  <c r="J25"/>
  <c r="I25"/>
  <c r="F25"/>
  <c r="D25"/>
  <c r="J24"/>
  <c r="I24"/>
  <c r="H24"/>
  <c r="F24"/>
  <c r="E24"/>
  <c r="D24"/>
  <c r="C24"/>
  <c r="J23"/>
  <c r="F23"/>
  <c r="I23" s="1"/>
  <c r="D23"/>
  <c r="D21" s="1"/>
  <c r="J22"/>
  <c r="F22"/>
  <c r="I22" s="1"/>
  <c r="D22"/>
  <c r="J21"/>
  <c r="I21"/>
  <c r="H21"/>
  <c r="F21"/>
  <c r="E21"/>
  <c r="C21"/>
  <c r="C15" s="1"/>
  <c r="G20"/>
  <c r="J20" s="1"/>
  <c r="D20"/>
  <c r="G19"/>
  <c r="J19" s="1"/>
  <c r="J18"/>
  <c r="F18"/>
  <c r="I18" s="1"/>
  <c r="E18"/>
  <c r="D18" s="1"/>
  <c r="G17"/>
  <c r="D17" s="1"/>
  <c r="J16"/>
  <c r="F16"/>
  <c r="I16" s="1"/>
  <c r="D16"/>
  <c r="H15"/>
  <c r="G15"/>
  <c r="B15"/>
  <c r="J14"/>
  <c r="I14"/>
  <c r="F14"/>
  <c r="D14"/>
  <c r="J13"/>
  <c r="I13"/>
  <c r="F13"/>
  <c r="D13"/>
  <c r="I12"/>
  <c r="D12"/>
  <c r="J11"/>
  <c r="F11"/>
  <c r="I11" s="1"/>
  <c r="H10"/>
  <c r="G10"/>
  <c r="E10"/>
  <c r="C10"/>
  <c r="B10"/>
  <c r="J10" s="1"/>
  <c r="J9"/>
  <c r="F9"/>
  <c r="I9" s="1"/>
  <c r="D9"/>
  <c r="J8"/>
  <c r="F8"/>
  <c r="I8" s="1"/>
  <c r="D8"/>
  <c r="D7" s="1"/>
  <c r="G7"/>
  <c r="F7"/>
  <c r="E7"/>
  <c r="C7"/>
  <c r="B7"/>
  <c r="H5"/>
  <c r="B6" l="1"/>
  <c r="J7"/>
  <c r="D15"/>
  <c r="D34"/>
  <c r="D38"/>
  <c r="D41"/>
  <c r="D71"/>
  <c r="G6"/>
  <c r="J6" s="1"/>
  <c r="D10"/>
  <c r="D6" s="1"/>
  <c r="H6"/>
  <c r="D19"/>
  <c r="C6"/>
  <c r="D35"/>
  <c r="F42"/>
  <c r="D72"/>
  <c r="F10"/>
  <c r="I10" s="1"/>
  <c r="J15"/>
  <c r="J34"/>
  <c r="D36"/>
  <c r="J38"/>
  <c r="D40"/>
  <c r="B42"/>
  <c r="B5" s="1"/>
  <c r="E42"/>
  <c r="D44"/>
  <c r="J61"/>
  <c r="C42"/>
  <c r="H42"/>
  <c r="J71"/>
  <c r="D73"/>
  <c r="C5"/>
  <c r="I7"/>
  <c r="F15"/>
  <c r="I15" s="1"/>
  <c r="J17"/>
  <c r="I19"/>
  <c r="I20"/>
  <c r="I40"/>
  <c r="I41"/>
  <c r="D52"/>
  <c r="D42" s="1"/>
  <c r="J52"/>
  <c r="I61"/>
  <c r="E15"/>
  <c r="E6" s="1"/>
  <c r="I17"/>
  <c r="G42"/>
  <c r="G5" s="1"/>
  <c r="D61"/>
  <c r="C61" i="1"/>
  <c r="E5" i="2" l="1"/>
  <c r="D5"/>
  <c r="J5"/>
  <c r="I42"/>
  <c r="J42"/>
  <c r="F6"/>
  <c r="C5" i="1"/>
  <c r="C4" s="1"/>
  <c r="F5" i="2" l="1"/>
  <c r="I5" s="1"/>
  <c r="I6"/>
  <c r="D9" i="1"/>
  <c r="D12"/>
  <c r="B5"/>
  <c r="B4" s="1"/>
  <c r="D4" s="1"/>
  <c r="B66"/>
  <c r="B61"/>
  <c r="C58"/>
  <c r="C57" s="1"/>
  <c r="B58"/>
  <c r="B57" s="1"/>
  <c r="C53"/>
  <c r="B53"/>
  <c r="D52"/>
  <c r="D51"/>
  <c r="C49"/>
  <c r="B49"/>
  <c r="D48"/>
  <c r="D47"/>
  <c r="D46"/>
  <c r="D45"/>
  <c r="C44"/>
  <c r="B44"/>
  <c r="D43"/>
  <c r="D42"/>
  <c r="C40"/>
  <c r="B40"/>
  <c r="D39"/>
  <c r="D38"/>
  <c r="C37"/>
  <c r="B37"/>
  <c r="D36"/>
  <c r="D35"/>
  <c r="C34"/>
  <c r="B34"/>
  <c r="D33"/>
  <c r="D32"/>
  <c r="D31"/>
  <c r="D30"/>
  <c r="C29"/>
  <c r="B29"/>
  <c r="D28"/>
  <c r="D27"/>
  <c r="C26"/>
  <c r="B26"/>
  <c r="D25"/>
  <c r="C23"/>
  <c r="B23"/>
  <c r="D22"/>
  <c r="D21"/>
  <c r="D20"/>
  <c r="C18"/>
  <c r="B18"/>
  <c r="D17"/>
  <c r="D14"/>
  <c r="C13"/>
  <c r="D8"/>
  <c r="D7"/>
  <c r="D6"/>
  <c r="D40" l="1"/>
  <c r="B13"/>
  <c r="D34"/>
  <c r="D44"/>
  <c r="D23"/>
  <c r="D49"/>
  <c r="D18"/>
  <c r="D53"/>
  <c r="D13"/>
  <c r="D26"/>
  <c r="D37"/>
  <c r="D29"/>
  <c r="D5"/>
  <c r="C55"/>
</calcChain>
</file>

<file path=xl/sharedStrings.xml><?xml version="1.0" encoding="utf-8"?>
<sst xmlns="http://schemas.openxmlformats.org/spreadsheetml/2006/main" count="150" uniqueCount="134">
  <si>
    <t>Наименование</t>
  </si>
  <si>
    <t xml:space="preserve">% исполнения </t>
  </si>
  <si>
    <t>Доходы (налоговые и неналоговые)</t>
  </si>
  <si>
    <t>Субвенции</t>
  </si>
  <si>
    <t>Субсидии</t>
  </si>
  <si>
    <t xml:space="preserve">Всего доходов </t>
  </si>
  <si>
    <t>РАСХОДЫ</t>
  </si>
  <si>
    <t>ОБЩЕГОСУДАРСТВЕННЫЕ 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</si>
  <si>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</si>
  <si>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</si>
  <si>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</si>
  <si>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</si>
  <si>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субсидии из ФСР</t>
  </si>
  <si>
    <t>ОХРАНА ОКРУЖАЮЩЕЙ СРЕДЫ</t>
  </si>
  <si>
    <t>ОБРАЗОВАНИЕ</t>
  </si>
  <si>
    <t>за счет средств бюджета города</t>
  </si>
  <si>
    <t>СОЦИАЛЬНАЯ ПОЛИТИКА</t>
  </si>
  <si>
    <t>ВСЕГО РАСХОДОВ:</t>
  </si>
  <si>
    <t>Дефицит / профицит</t>
  </si>
  <si>
    <t>Источники финансирования дефицита бюджета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</si>
  <si>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</si>
  <si>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</si>
  <si>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КУЛЬТУРА И КИНЕМАТОГРАФИЯ </t>
  </si>
  <si>
    <t xml:space="preserve">ЗДРАВООХРАНЕНИЕ </t>
  </si>
  <si>
    <t>ФИЗИЧЕСКАЯ КУЛЬТУРА И СПОРТ</t>
  </si>
  <si>
    <t>Расходы на строительство объекта-крытый каток с искусственным льдом (бюджет города)</t>
  </si>
  <si>
    <t>Расходы на строительство объекта-ФОК (бюджет города)</t>
  </si>
  <si>
    <t>СРЕДСТВА МАССОВОЙ ИНФОРМАЦИИ</t>
  </si>
  <si>
    <t>ОБСЛУЖИВАНИЕ ГОСУДАРСТВЕННОГО И МУНИЦИПАЛЬНОГО ДОЛГА</t>
  </si>
  <si>
    <t>Средства от продажи акций и иных форм участия в капитале, находяшихся в собственности городских округов</t>
  </si>
  <si>
    <t>Бюджетный кредит</t>
  </si>
  <si>
    <t>за счет средств безвозмездных поступлений</t>
  </si>
  <si>
    <t>за счет средств бюджета города, в т.ч.</t>
  </si>
  <si>
    <t>резервный фонд</t>
  </si>
  <si>
    <t xml:space="preserve">                Бюджетные кредиты от других бюджетов в т.ч.</t>
  </si>
  <si>
    <t xml:space="preserve"> получение кредитов от других бюджетов </t>
  </si>
  <si>
    <t>погашение бюджетами городских округов кредитов от других бюджетов</t>
  </si>
  <si>
    <t>Кредиты кредитных организаций в т.ч.</t>
  </si>
  <si>
    <t xml:space="preserve"> получение кредитов от кредитных организаций</t>
  </si>
  <si>
    <t>погашение бюджетами городских округов кредитов от кредитных организаций</t>
  </si>
  <si>
    <t>тыс. рублей</t>
  </si>
  <si>
    <t>расходы на благоустройство
(озеленение, освещение, прочие)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</si>
  <si>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</si>
  <si>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Безвозмездные поступления</t>
  </si>
  <si>
    <t xml:space="preserve">Изменение остатков </t>
  </si>
  <si>
    <t>Дотации</t>
  </si>
  <si>
    <t>План на 
2023 год</t>
  </si>
  <si>
    <t>Прочие безвозмездные поступления в бюджеты городских округов</t>
  </si>
  <si>
    <t>Иные источники внутреннего финансирования дефицитов бюджетов (операции по управлению остатками средств на единых счетах бюджетов)</t>
  </si>
  <si>
    <t>Перечисления из бюджетов городских округов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</si>
  <si>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Заместитель главы Администрации города Таганрога - 
начальник Финансового управления г. Таганрога</t>
  </si>
  <si>
    <t>Н.Н. Протасова</t>
  </si>
  <si>
    <t xml:space="preserve">                ИСПОЛНЕНИЕ БЮДЖЕТА  ГОРОДА ТАГАНРОГА НА 1 НОЯБРЯ 2023</t>
  </si>
  <si>
    <t>Исполнено на 01.11.2023</t>
  </si>
  <si>
    <t xml:space="preserve"> Исполнение бюджета г. Таганрога по налоговым и неналоговым доходам на 01.11.2023 </t>
  </si>
  <si>
    <t>тыс.рублей</t>
  </si>
  <si>
    <t>Наименование доходов</t>
  </si>
  <si>
    <t>план 1 квартала</t>
  </si>
  <si>
    <t xml:space="preserve">Исполнено на 31.01.14г. </t>
  </si>
  <si>
    <t>План на 01.11.2023</t>
  </si>
  <si>
    <t xml:space="preserve">Исполнено </t>
  </si>
  <si>
    <t>в том числе за 13.01.06г.</t>
  </si>
  <si>
    <t>Отклонение от плана на 01.11.2023</t>
  </si>
  <si>
    <t xml:space="preserve">% 
исполнения </t>
  </si>
  <si>
    <t>ИТОГО СОБСТВЕННЫЕ ДОХОДЫ</t>
  </si>
  <si>
    <t>Налоговые доходы</t>
  </si>
  <si>
    <t>Налоги на прибыль, доходы</t>
  </si>
  <si>
    <t>Налог на доходы физических лиц</t>
  </si>
  <si>
    <t>Акцизы по подакцизным товарам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</si>
  <si>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</si>
  <si>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</si>
  <si>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</si>
  <si>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</si>
  <si>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</si>
  <si>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</si>
  <si>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лиц, зачисляемый в  бюджеты городских округов</t>
  </si>
  <si>
    <t>Налог на имущество организаций</t>
  </si>
  <si>
    <t>Транспортный налог</t>
  </si>
  <si>
    <t>Транспортный налог с организаций</t>
  </si>
  <si>
    <t>Транспортный налог с физ.лиц</t>
  </si>
  <si>
    <t xml:space="preserve"> Земельный налог </t>
  </si>
  <si>
    <t>Земельный налог с организаций</t>
  </si>
  <si>
    <t>Земельный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</si>
  <si>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</si>
  <si>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</si>
  <si>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 юр. лиц, физ. лиц в качестве ИП</t>
  </si>
  <si>
    <t xml:space="preserve"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</si>
  <si>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</si>
  <si>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 xml:space="preserve">Государственная пошлина за государственную регистрацию транспортных средств и иные юридически значимые действия </t>
  </si>
  <si>
    <t>Государственная пошлина за выдачу и обмен паспорта гражданина Российской Федерации</t>
  </si>
  <si>
    <t>Государственная пошлина за выдачу разрешения на установку рекламных конструкций</t>
  </si>
  <si>
    <t>Государственная пошлина за выдачу специального разрешения на движение по автомобильным дорогам транспортных средств</t>
  </si>
  <si>
    <t>Задолженность и перерасчеты по отмененным налогам, сборам</t>
  </si>
  <si>
    <t>Налог на прибыль организаций</t>
  </si>
  <si>
    <t>Платежи за проведение поисковых и разведочных работ</t>
  </si>
  <si>
    <t>Земельный налог (по обязательствам возникшим до 01.01.06г.)</t>
  </si>
  <si>
    <t xml:space="preserve">Сборы за выдачу органами местного самоуправления городских округов лицензий на розничную продажу алкогольной продукции </t>
  </si>
  <si>
    <t>Налог на рекламу</t>
  </si>
  <si>
    <t>Целевые сборы с граждан и предприятий, учреждений, организаций на содержание милиции..</t>
  </si>
  <si>
    <t>Лицензионные сборы</t>
  </si>
  <si>
    <t>Прочие местные налоги и сборы</t>
  </si>
  <si>
    <t>Неналоговые доходы</t>
  </si>
  <si>
    <t xml:space="preserve">  Дивиденды по акциям и доходы от прочих форм участия в капитале, находящихся в собственности городских округов</t>
  </si>
  <si>
    <t>Доходы от сдачи в аренду имущества, находящегося в государственной и муниципальной собственности</t>
  </si>
  <si>
    <t xml:space="preserve"> Доходы,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округов...</t>
  </si>
  <si>
    <t xml:space="preserve"> Доходы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округов, а также средства от продажи права на заключение договоров аренды указанных зем. участков</t>
  </si>
  <si>
    <t xml:space="preserve"> Доходы, получаемые в виде арендной платы , а также средства от продажи права на заключение договоров аренды за земли, находящиеся в собственности городских округов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</si>
  <si>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</si>
  <si>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</si>
  <si>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</si>
  <si>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</t>
  </si>
  <si>
    <t>Прочие поступления от использования имущества</t>
  </si>
  <si>
    <t>Плата за негативное воздействие на окружающую среду</t>
  </si>
  <si>
    <t>Сборы за выдачу органами местного самоуправления лицензий на розничную продажу алкогольной продукции…</t>
  </si>
  <si>
    <t xml:space="preserve">Прочие доходы от оказания платных услуг (работ) получателями средств бюджетов городских округов </t>
  </si>
  <si>
    <t xml:space="preserve">Доходы от оказания платных услуг </t>
  </si>
  <si>
    <t>Доходы, поступающие в порядке возмещения расходов, понесенных в связи с зксплуатацией имущества городских округов</t>
  </si>
  <si>
    <t>Прочие доходы от компенсации затрат бюджетов городских округов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</si>
  <si>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</si>
  <si>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 собственности городских округов (в части реализации основных средств по указанному имуществу)</t>
  </si>
  <si>
    <t>Доходы от реализации  имущества, (в части реализации материальных запасов по указанному имуществу)</t>
  </si>
  <si>
    <t>Плата за увеличение площади земельных участков</t>
  </si>
  <si>
    <t>Доходы от продажи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</si>
  <si>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</si>
  <si>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 городских округов</t>
  </si>
  <si>
    <t>Доходы от приватизации имущества</t>
  </si>
  <si>
    <t>Штрафы, санкции,  возмещение ущерба</t>
  </si>
  <si>
    <t>Денежные взыскания (штрафы) за нарушение правил перевозки крупногабаритных грузов</t>
  </si>
  <si>
    <t>Поступления сумм в возмещение вреда, причиненного автомобильным дорогам</t>
  </si>
  <si>
    <t>Инициативные платежи</t>
  </si>
  <si>
    <t xml:space="preserve">Прочие неналоговые доходы </t>
  </si>
  <si>
    <t xml:space="preserve"> платежи на инфраструктуру города</t>
  </si>
  <si>
    <t>Суммы по искам о возмещении вреда, причиненного окружающей среде</t>
  </si>
  <si>
    <t>Прочие неналоговые поступления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</si>
</sst>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4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Arial Cyr"/>
      <family val="2"/>
      <charset val="204"/>
    </font>
    <font>
      <sz val="11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60"/>
      <name val="Times New Roman"/>
      <family val="1"/>
      <charset val="204"/>
    </font>
    <font>
      <sz val="36"/>
      <name val="Arial Cyr"/>
      <family val="2"/>
      <charset val="204"/>
    </font>
    <font>
      <sz val="14"/>
      <color rgb="FFFF0000"/>
      <name val="Arial Cyr"/>
      <family val="2"/>
      <charset val="204"/>
    </font>
    <font>
      <b/>
      <i/>
      <sz val="32"/>
      <name val="Constantia"/>
      <family val="1"/>
      <charset val="204"/>
    </font>
    <font>
      <b/>
      <i/>
      <sz val="35"/>
      <name val="Constantia"/>
      <family val="1"/>
      <charset val="204"/>
    </font>
    <font>
      <b/>
      <sz val="48"/>
      <name val="Palatino Linotype"/>
      <family val="1"/>
      <charset val="204"/>
    </font>
    <font>
      <b/>
      <sz val="42"/>
      <name val="Palatino Linotype"/>
      <family val="1"/>
      <charset val="204"/>
    </font>
    <font>
      <b/>
      <sz val="36"/>
      <name val="Palatino Linotype"/>
      <family val="1"/>
      <charset val="204"/>
    </font>
    <font>
      <b/>
      <sz val="18"/>
      <name val="Palatino Linotype"/>
      <family val="1"/>
      <charset val="204"/>
    </font>
    <font>
      <sz val="18"/>
      <name val="Arial Cyr"/>
      <family val="2"/>
      <charset val="204"/>
    </font>
    <font>
      <sz val="30"/>
      <name val="Times New Roman"/>
      <family val="1"/>
    </font>
    <font>
      <sz val="30"/>
      <name val="Arial Cyr"/>
      <family val="2"/>
      <charset val="204"/>
    </font>
    <font>
      <b/>
      <sz val="48"/>
      <name val="Times New Roman"/>
      <family val="1"/>
    </font>
    <font>
      <b/>
      <sz val="36"/>
      <name val="Times New Roman"/>
      <family val="1"/>
    </font>
    <font>
      <b/>
      <sz val="20"/>
      <name val="Times New Roman"/>
      <family val="1"/>
    </font>
    <font>
      <sz val="20"/>
      <name val="Arial Cyr"/>
      <family val="2"/>
      <charset val="204"/>
    </font>
    <font>
      <sz val="48"/>
      <name val="Times New Roman"/>
      <family val="1"/>
    </font>
    <font>
      <sz val="48"/>
      <name val="Times New Roman"/>
      <family val="1"/>
      <charset val="204"/>
    </font>
    <font>
      <sz val="36"/>
      <name val="Times New Roman"/>
      <family val="1"/>
    </font>
    <font>
      <sz val="20"/>
      <name val="Times New Roman"/>
      <family val="1"/>
    </font>
    <font>
      <b/>
      <sz val="48"/>
      <name val="Times New Roman"/>
      <family val="1"/>
      <charset val="204"/>
    </font>
    <font>
      <b/>
      <sz val="36"/>
      <name val="Times New Roman"/>
      <family val="1"/>
      <charset val="204"/>
    </font>
    <font>
      <i/>
      <sz val="48"/>
      <name val="Times New Roman"/>
      <family val="1"/>
    </font>
    <font>
      <b/>
      <i/>
      <sz val="48"/>
      <name val="Times New Roman"/>
      <family val="1"/>
    </font>
    <font>
      <i/>
      <sz val="36"/>
      <name val="Times New Roman"/>
      <family val="1"/>
    </font>
    <font>
      <sz val="20"/>
      <name val="Times New Roman"/>
      <family val="1"/>
      <charset val="204"/>
    </font>
    <font>
      <i/>
      <sz val="20"/>
      <name val="Times New Roman"/>
      <family val="1"/>
    </font>
    <font>
      <i/>
      <sz val="48"/>
      <name val="Times New Roman"/>
      <family val="1"/>
      <charset val="204"/>
    </font>
    <font>
      <b/>
      <i/>
      <sz val="48"/>
      <name val="Times New Roman"/>
      <family val="1"/>
      <charset val="204"/>
    </font>
    <font>
      <i/>
      <sz val="20"/>
      <name val="Times New Roman"/>
      <family val="1"/>
      <charset val="204"/>
    </font>
    <font>
      <i/>
      <sz val="36"/>
      <name val="Times New Roman"/>
      <family val="1"/>
      <charset val="204"/>
    </font>
    <font>
      <i/>
      <sz val="20"/>
      <name val="Arial Cyr"/>
      <family val="2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32"/>
      <name val="Times New Roman"/>
      <family val="1"/>
    </font>
    <font>
      <sz val="32"/>
      <name val="Arial Cyr"/>
      <family val="2"/>
      <charset val="204"/>
    </font>
    <font>
      <i/>
      <sz val="14"/>
      <name val="Times New Roman"/>
      <family val="1"/>
    </font>
    <font>
      <sz val="8"/>
      <color rgb="FF000000"/>
      <name val="Arial Narrow"/>
      <family val="2"/>
      <charset val="204"/>
    </font>
    <font>
      <sz val="72"/>
      <name val="Arial Cyr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27"/>
      </patternFill>
    </fill>
    <fill>
      <patternFill patternType="solid">
        <fgColor rgb="FFDFF9E2"/>
        <bgColor indexed="27"/>
      </patternFill>
    </fill>
    <fill>
      <patternFill patternType="solid">
        <fgColor rgb="FF92D050"/>
        <bgColor indexed="27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5" fillId="0" borderId="0"/>
    <xf numFmtId="0" fontId="8" fillId="0" borderId="0"/>
  </cellStyleXfs>
  <cellXfs count="175">
    <xf numFmtId="0" fontId="0" fillId="0" borderId="0" xfId="0"/>
    <xf numFmtId="0" fontId="0" fillId="0" borderId="0" xfId="0" applyFont="1"/>
    <xf numFmtId="49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/>
    <xf numFmtId="164" fontId="4" fillId="0" borderId="0" xfId="0" applyNumberFormat="1" applyFont="1" applyAlignment="1">
      <alignment horizontal="right"/>
    </xf>
    <xf numFmtId="0" fontId="6" fillId="0" borderId="0" xfId="0" applyFont="1"/>
    <xf numFmtId="164" fontId="0" fillId="0" borderId="0" xfId="0" applyNumberFormat="1" applyFont="1"/>
    <xf numFmtId="0" fontId="0" fillId="0" borderId="0" xfId="0" applyFont="1" applyFill="1"/>
    <xf numFmtId="49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0" fontId="7" fillId="0" borderId="0" xfId="0" applyFont="1"/>
    <xf numFmtId="49" fontId="4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1" fontId="10" fillId="0" borderId="1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10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" fontId="10" fillId="0" borderId="5" xfId="0" applyNumberFormat="1" applyFont="1" applyBorder="1" applyAlignment="1">
      <alignment vertical="center"/>
    </xf>
    <xf numFmtId="164" fontId="10" fillId="0" borderId="5" xfId="0" applyNumberFormat="1" applyFont="1" applyBorder="1" applyAlignment="1">
      <alignment horizontal="center" vertical="center"/>
    </xf>
    <xf numFmtId="1" fontId="10" fillId="0" borderId="6" xfId="0" applyNumberFormat="1" applyFont="1" applyBorder="1" applyAlignment="1">
      <alignment vertical="center"/>
    </xf>
    <xf numFmtId="164" fontId="10" fillId="0" borderId="6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/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165" fontId="10" fillId="0" borderId="7" xfId="0" applyNumberFormat="1" applyFont="1" applyFill="1" applyBorder="1" applyAlignment="1">
      <alignment horizontal="center" vertical="center"/>
    </xf>
    <xf numFmtId="165" fontId="10" fillId="0" borderId="5" xfId="0" applyNumberFormat="1" applyFont="1" applyFill="1" applyBorder="1" applyAlignment="1">
      <alignment horizontal="center" vertical="center"/>
    </xf>
    <xf numFmtId="0" fontId="9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165" fontId="1" fillId="3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14" fillId="0" borderId="6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/>
    </xf>
    <xf numFmtId="0" fontId="16" fillId="0" borderId="0" xfId="0" applyFont="1" applyBorder="1"/>
    <xf numFmtId="0" fontId="2" fillId="0" borderId="0" xfId="0" applyFont="1" applyBorder="1"/>
    <xf numFmtId="0" fontId="17" fillId="0" borderId="0" xfId="0" applyFont="1" applyBorder="1"/>
    <xf numFmtId="0" fontId="0" fillId="0" borderId="0" xfId="0" applyBorder="1"/>
    <xf numFmtId="0" fontId="18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0" fontId="20" fillId="5" borderId="5" xfId="0" applyFont="1" applyFill="1" applyBorder="1" applyAlignment="1">
      <alignment horizontal="center" vertical="center" wrapText="1"/>
    </xf>
    <xf numFmtId="164" fontId="21" fillId="5" borderId="5" xfId="0" applyNumberFormat="1" applyFont="1" applyFill="1" applyBorder="1" applyAlignment="1">
      <alignment horizontal="center" vertical="center" wrapText="1"/>
    </xf>
    <xf numFmtId="164" fontId="22" fillId="2" borderId="0" xfId="0" applyNumberFormat="1" applyFont="1" applyFill="1" applyBorder="1" applyAlignment="1">
      <alignment horizontal="center" vertical="center" wrapText="1"/>
    </xf>
    <xf numFmtId="164" fontId="23" fillId="2" borderId="0" xfId="0" applyNumberFormat="1" applyFont="1" applyFill="1" applyBorder="1" applyAlignment="1">
      <alignment horizontal="center" vertical="center" wrapText="1"/>
    </xf>
    <xf numFmtId="0" fontId="24" fillId="0" borderId="0" xfId="0" applyFont="1" applyBorder="1"/>
    <xf numFmtId="0" fontId="24" fillId="0" borderId="0" xfId="0" applyFont="1"/>
    <xf numFmtId="0" fontId="25" fillId="0" borderId="8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6" fillId="0" borderId="0" xfId="0" applyFont="1" applyBorder="1"/>
    <xf numFmtId="0" fontId="26" fillId="0" borderId="0" xfId="0" applyFont="1"/>
    <xf numFmtId="0" fontId="27" fillId="6" borderId="1" xfId="0" applyFont="1" applyFill="1" applyBorder="1" applyAlignment="1">
      <alignment horizontal="center" vertical="center" wrapText="1"/>
    </xf>
    <xf numFmtId="165" fontId="27" fillId="6" borderId="9" xfId="0" applyNumberFormat="1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165" fontId="28" fillId="2" borderId="0" xfId="0" applyNumberFormat="1" applyFont="1" applyFill="1" applyBorder="1" applyAlignment="1">
      <alignment horizontal="center" vertical="center" wrapText="1"/>
    </xf>
    <xf numFmtId="165" fontId="29" fillId="2" borderId="0" xfId="0" applyNumberFormat="1" applyFont="1" applyFill="1" applyBorder="1" applyAlignment="1">
      <alignment horizontal="center" vertical="center" wrapText="1"/>
    </xf>
    <xf numFmtId="0" fontId="30" fillId="0" borderId="0" xfId="0" applyFont="1" applyBorder="1"/>
    <xf numFmtId="0" fontId="30" fillId="0" borderId="0" xfId="0" applyFont="1"/>
    <xf numFmtId="0" fontId="27" fillId="7" borderId="1" xfId="0" applyFont="1" applyFill="1" applyBorder="1" applyAlignment="1">
      <alignment horizontal="center" vertical="center" wrapText="1"/>
    </xf>
    <xf numFmtId="165" fontId="27" fillId="7" borderId="9" xfId="0" applyNumberFormat="1" applyFont="1" applyFill="1" applyBorder="1" applyAlignment="1">
      <alignment horizontal="center" vertical="center" wrapText="1"/>
    </xf>
    <xf numFmtId="165" fontId="28" fillId="0" borderId="0" xfId="0" applyNumberFormat="1" applyFont="1" applyFill="1" applyBorder="1" applyAlignment="1">
      <alignment horizontal="center" vertical="center" wrapText="1"/>
    </xf>
    <xf numFmtId="165" fontId="29" fillId="0" borderId="0" xfId="0" applyNumberFormat="1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165" fontId="31" fillId="7" borderId="9" xfId="0" applyNumberFormat="1" applyFont="1" applyFill="1" applyBorder="1" applyAlignment="1">
      <alignment horizontal="center" vertical="center" wrapText="1"/>
    </xf>
    <xf numFmtId="165" fontId="31" fillId="6" borderId="9" xfId="0" applyNumberFormat="1" applyFont="1" applyFill="1" applyBorder="1" applyAlignment="1">
      <alignment horizontal="center" vertical="center" wrapText="1"/>
    </xf>
    <xf numFmtId="165" fontId="32" fillId="6" borderId="9" xfId="0" applyNumberFormat="1" applyFont="1" applyFill="1" applyBorder="1" applyAlignment="1">
      <alignment horizontal="center" vertical="center" wrapText="1"/>
    </xf>
    <xf numFmtId="165" fontId="33" fillId="0" borderId="0" xfId="0" applyNumberFormat="1" applyFont="1" applyFill="1" applyBorder="1" applyAlignment="1">
      <alignment horizontal="center" vertical="center" wrapText="1"/>
    </xf>
    <xf numFmtId="165" fontId="34" fillId="0" borderId="0" xfId="0" applyNumberFormat="1" applyFont="1" applyFill="1" applyBorder="1" applyAlignment="1">
      <alignment horizontal="center" vertical="center" wrapText="1"/>
    </xf>
    <xf numFmtId="0" fontId="35" fillId="7" borderId="1" xfId="0" applyFont="1" applyFill="1" applyBorder="1" applyAlignment="1">
      <alignment horizontal="center" vertical="center" wrapText="1"/>
    </xf>
    <xf numFmtId="165" fontId="35" fillId="7" borderId="9" xfId="0" applyNumberFormat="1" applyFont="1" applyFill="1" applyBorder="1" applyAlignment="1">
      <alignment horizontal="center" vertical="center" wrapText="1"/>
    </xf>
    <xf numFmtId="165" fontId="35" fillId="6" borderId="9" xfId="0" applyNumberFormat="1" applyFont="1" applyFill="1" applyBorder="1" applyAlignment="1">
      <alignment horizontal="center" vertical="center" wrapText="1"/>
    </xf>
    <xf numFmtId="165" fontId="36" fillId="0" borderId="0" xfId="0" applyNumberFormat="1" applyFont="1" applyFill="1" applyBorder="1" applyAlignment="1">
      <alignment horizontal="center" vertical="center" wrapText="1"/>
    </xf>
    <xf numFmtId="0" fontId="32" fillId="7" borderId="1" xfId="0" applyFont="1" applyFill="1" applyBorder="1" applyAlignment="1">
      <alignment horizontal="center" vertical="center" wrapText="1"/>
    </xf>
    <xf numFmtId="165" fontId="32" fillId="7" borderId="9" xfId="0" applyNumberFormat="1" applyFont="1" applyFill="1" applyBorder="1" applyAlignment="1">
      <alignment horizontal="center" vertical="center" wrapText="1"/>
    </xf>
    <xf numFmtId="165" fontId="31" fillId="7" borderId="10" xfId="0" applyNumberFormat="1" applyFont="1" applyFill="1" applyBorder="1" applyAlignment="1">
      <alignment horizontal="center" vertical="center" wrapText="1"/>
    </xf>
    <xf numFmtId="0" fontId="37" fillId="7" borderId="1" xfId="0" applyFont="1" applyFill="1" applyBorder="1" applyAlignment="1">
      <alignment horizontal="center" vertical="center" wrapText="1"/>
    </xf>
    <xf numFmtId="165" fontId="37" fillId="7" borderId="10" xfId="0" applyNumberFormat="1" applyFont="1" applyFill="1" applyBorder="1" applyAlignment="1">
      <alignment horizontal="center" vertical="center" wrapText="1"/>
    </xf>
    <xf numFmtId="165" fontId="37" fillId="6" borderId="9" xfId="0" applyNumberFormat="1" applyFont="1" applyFill="1" applyBorder="1" applyAlignment="1">
      <alignment horizontal="center" vertical="center" wrapText="1"/>
    </xf>
    <xf numFmtId="165" fontId="38" fillId="6" borderId="9" xfId="0" applyNumberFormat="1" applyFont="1" applyFill="1" applyBorder="1" applyAlignment="1">
      <alignment horizontal="center" vertical="center" wrapText="1"/>
    </xf>
    <xf numFmtId="165" fontId="37" fillId="7" borderId="9" xfId="0" applyNumberFormat="1" applyFont="1" applyFill="1" applyBorder="1" applyAlignment="1">
      <alignment horizontal="center" vertical="center" wrapText="1"/>
    </xf>
    <xf numFmtId="165" fontId="39" fillId="0" borderId="0" xfId="0" applyNumberFormat="1" applyFont="1" applyFill="1" applyBorder="1" applyAlignment="1">
      <alignment horizontal="center" vertical="center" wrapText="1"/>
    </xf>
    <xf numFmtId="165" fontId="40" fillId="0" borderId="0" xfId="0" applyNumberFormat="1" applyFont="1" applyFill="1" applyBorder="1" applyAlignment="1">
      <alignment horizontal="center" vertical="center" wrapText="1"/>
    </xf>
    <xf numFmtId="165" fontId="41" fillId="0" borderId="0" xfId="0" applyNumberFormat="1" applyFont="1" applyFill="1" applyBorder="1" applyAlignment="1">
      <alignment horizontal="center" vertical="center" wrapText="1"/>
    </xf>
    <xf numFmtId="0" fontId="42" fillId="7" borderId="1" xfId="0" applyFont="1" applyFill="1" applyBorder="1" applyAlignment="1">
      <alignment horizontal="center" vertical="center" wrapText="1"/>
    </xf>
    <xf numFmtId="165" fontId="42" fillId="7" borderId="9" xfId="0" applyNumberFormat="1" applyFont="1" applyFill="1" applyBorder="1" applyAlignment="1">
      <alignment horizontal="center" vertical="center" wrapText="1"/>
    </xf>
    <xf numFmtId="165" fontId="42" fillId="6" borderId="9" xfId="0" applyNumberFormat="1" applyFont="1" applyFill="1" applyBorder="1" applyAlignment="1">
      <alignment horizontal="center" vertical="center" wrapText="1"/>
    </xf>
    <xf numFmtId="165" fontId="43" fillId="6" borderId="9" xfId="0" applyNumberFormat="1" applyFont="1" applyFill="1" applyBorder="1" applyAlignment="1">
      <alignment horizontal="center" vertical="center" wrapText="1"/>
    </xf>
    <xf numFmtId="165" fontId="38" fillId="7" borderId="9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165" fontId="31" fillId="0" borderId="9" xfId="0" applyNumberFormat="1" applyFont="1" applyFill="1" applyBorder="1" applyAlignment="1">
      <alignment horizontal="center" vertical="center" wrapText="1"/>
    </xf>
    <xf numFmtId="165" fontId="31" fillId="2" borderId="9" xfId="0" applyNumberFormat="1" applyFont="1" applyFill="1" applyBorder="1" applyAlignment="1">
      <alignment horizontal="center" vertical="center" wrapText="1"/>
    </xf>
    <xf numFmtId="165" fontId="27" fillId="2" borderId="9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65" fontId="27" fillId="0" borderId="9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165" fontId="32" fillId="0" borderId="9" xfId="0" applyNumberFormat="1" applyFont="1" applyFill="1" applyBorder="1" applyAlignment="1">
      <alignment horizontal="center" vertical="center" wrapText="1"/>
    </xf>
    <xf numFmtId="165" fontId="32" fillId="2" borderId="9" xfId="0" applyNumberFormat="1" applyFont="1" applyFill="1" applyBorder="1" applyAlignment="1">
      <alignment horizontal="center" vertical="center" wrapText="1"/>
    </xf>
    <xf numFmtId="165" fontId="35" fillId="2" borderId="9" xfId="0" applyNumberFormat="1" applyFont="1" applyFill="1" applyBorder="1" applyAlignment="1">
      <alignment horizontal="center" vertical="center" wrapText="1"/>
    </xf>
    <xf numFmtId="165" fontId="44" fillId="0" borderId="0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165" fontId="37" fillId="0" borderId="9" xfId="0" applyNumberFormat="1" applyFont="1" applyFill="1" applyBorder="1" applyAlignment="1">
      <alignment horizontal="center" vertical="center" wrapText="1"/>
    </xf>
    <xf numFmtId="165" fontId="37" fillId="2" borderId="9" xfId="0" applyNumberFormat="1" applyFont="1" applyFill="1" applyBorder="1" applyAlignment="1">
      <alignment horizontal="center" vertical="center" wrapText="1"/>
    </xf>
    <xf numFmtId="165" fontId="38" fillId="2" borderId="9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165" fontId="42" fillId="0" borderId="9" xfId="0" applyNumberFormat="1" applyFont="1" applyFill="1" applyBorder="1" applyAlignment="1">
      <alignment horizontal="center" vertical="center" wrapText="1"/>
    </xf>
    <xf numFmtId="165" fontId="42" fillId="2" borderId="9" xfId="0" applyNumberFormat="1" applyFont="1" applyFill="1" applyBorder="1" applyAlignment="1">
      <alignment horizontal="center" vertical="center" wrapText="1"/>
    </xf>
    <xf numFmtId="165" fontId="45" fillId="0" borderId="0" xfId="0" applyNumberFormat="1" applyFont="1" applyFill="1" applyBorder="1" applyAlignment="1">
      <alignment horizontal="center" vertical="center" wrapText="1"/>
    </xf>
    <xf numFmtId="165" fontId="38" fillId="0" borderId="9" xfId="0" applyNumberFormat="1" applyFont="1" applyFill="1" applyBorder="1" applyAlignment="1">
      <alignment horizontal="center" vertical="center" wrapText="1"/>
    </xf>
    <xf numFmtId="0" fontId="46" fillId="0" borderId="0" xfId="0" applyFont="1" applyBorder="1"/>
    <xf numFmtId="0" fontId="46" fillId="0" borderId="0" xfId="0" applyFont="1"/>
    <xf numFmtId="165" fontId="47" fillId="0" borderId="0" xfId="0" applyNumberFormat="1" applyFont="1" applyFill="1" applyBorder="1" applyAlignment="1">
      <alignment horizontal="center" vertical="center" wrapText="1"/>
    </xf>
    <xf numFmtId="165" fontId="48" fillId="0" borderId="0" xfId="0" applyNumberFormat="1" applyFont="1" applyFill="1" applyBorder="1" applyAlignment="1">
      <alignment horizontal="center" vertical="center" wrapText="1"/>
    </xf>
    <xf numFmtId="0" fontId="49" fillId="0" borderId="0" xfId="0" applyFont="1" applyAlignment="1">
      <alignment horizontal="justify"/>
    </xf>
    <xf numFmtId="0" fontId="49" fillId="0" borderId="0" xfId="0" applyFont="1" applyAlignment="1">
      <alignment horizontal="left"/>
    </xf>
    <xf numFmtId="4" fontId="49" fillId="0" borderId="0" xfId="0" applyNumberFormat="1" applyFont="1" applyAlignment="1">
      <alignment horizontal="center"/>
    </xf>
    <xf numFmtId="165" fontId="50" fillId="0" borderId="0" xfId="0" applyNumberFormat="1" applyFont="1"/>
    <xf numFmtId="0" fontId="50" fillId="2" borderId="0" xfId="0" applyFont="1" applyFill="1"/>
    <xf numFmtId="0" fontId="50" fillId="0" borderId="0" xfId="0" applyFont="1"/>
    <xf numFmtId="2" fontId="49" fillId="0" borderId="0" xfId="0" applyNumberFormat="1" applyFont="1" applyAlignment="1">
      <alignment horizontal="justify"/>
    </xf>
    <xf numFmtId="165" fontId="16" fillId="0" borderId="0" xfId="0" applyNumberFormat="1" applyFont="1" applyBorder="1"/>
    <xf numFmtId="165" fontId="2" fillId="0" borderId="0" xfId="0" applyNumberFormat="1" applyFont="1" applyBorder="1"/>
    <xf numFmtId="165" fontId="51" fillId="0" borderId="0" xfId="0" applyNumberFormat="1" applyFont="1" applyFill="1" applyBorder="1" applyAlignment="1">
      <alignment horizontal="center" vertical="center" wrapText="1"/>
    </xf>
    <xf numFmtId="165" fontId="49" fillId="0" borderId="0" xfId="0" applyNumberFormat="1" applyFont="1" applyAlignment="1">
      <alignment horizontal="left"/>
    </xf>
    <xf numFmtId="4" fontId="50" fillId="0" borderId="0" xfId="0" applyNumberFormat="1" applyFont="1" applyAlignment="1">
      <alignment horizontal="center"/>
    </xf>
    <xf numFmtId="4" fontId="50" fillId="2" borderId="0" xfId="0" applyNumberFormat="1" applyFont="1" applyFill="1"/>
    <xf numFmtId="0" fontId="52" fillId="8" borderId="0" xfId="0" applyFont="1" applyFill="1" applyBorder="1" applyAlignment="1">
      <alignment horizontal="right" vertical="top" wrapText="1"/>
    </xf>
    <xf numFmtId="0" fontId="33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9" fillId="0" borderId="0" xfId="0" applyFont="1" applyAlignment="1">
      <alignment horizontal="right"/>
    </xf>
    <xf numFmtId="165" fontId="33" fillId="0" borderId="0" xfId="0" applyNumberFormat="1" applyFont="1" applyBorder="1" applyAlignment="1">
      <alignment horizontal="right"/>
    </xf>
    <xf numFmtId="165" fontId="48" fillId="0" borderId="0" xfId="0" applyNumberFormat="1" applyFont="1" applyBorder="1" applyAlignment="1">
      <alignment horizontal="right"/>
    </xf>
    <xf numFmtId="4" fontId="49" fillId="0" borderId="0" xfId="0" applyNumberFormat="1" applyFont="1" applyAlignment="1">
      <alignment horizontal="justify"/>
    </xf>
    <xf numFmtId="165" fontId="47" fillId="2" borderId="0" xfId="0" applyNumberFormat="1" applyFont="1" applyFill="1" applyBorder="1" applyAlignment="1">
      <alignment horizontal="center" vertical="center" wrapText="1"/>
    </xf>
    <xf numFmtId="0" fontId="53" fillId="2" borderId="0" xfId="0" applyFont="1" applyFill="1"/>
    <xf numFmtId="4" fontId="50" fillId="0" borderId="0" xfId="0" applyNumberFormat="1" applyFont="1" applyAlignment="1">
      <alignment horizontal="left"/>
    </xf>
    <xf numFmtId="4" fontId="50" fillId="0" borderId="0" xfId="0" applyNumberFormat="1" applyFont="1"/>
    <xf numFmtId="4" fontId="49" fillId="0" borderId="0" xfId="0" applyNumberFormat="1" applyFont="1" applyAlignment="1">
      <alignment horizontal="left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A1ED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77;&#1090;&#1077;&#1074;&#1072;&#1103;/&#1048;&#1057;&#1055;&#1054;&#1051;&#1053;&#1045;&#1053;&#1048;&#1045;%20&#1041;&#1070;&#1044;&#1046;&#1045;&#1058;&#1040;%20&#1053;&#1040;%20&#1057;&#1040;&#1049;&#1058;/&#1080;&#1089;&#1087;&#1086;&#1083;&#1085;&#1077;&#1085;&#1080;&#1077;%20&#1073;&#1102;&#1076;&#1078;&#1077;&#1090;&#1072;%20&#1085;&#1072;%202023%20&#1085;&#1072;%20&#1089;&#1072;&#1081;&#1090;/&#1080;&#1089;&#1087;&#1086;&#1083;&#1085;&#1077;&#1085;&#1080;&#1077;%20&#1085;&#1072;%20&#1089;&#1072;&#1081;&#1090;%20%2001.11.2023/&#1080;&#1089;&#1087;.%20&#1085;&#1072;%2001.11.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232"/>
  <sheetViews>
    <sheetView tabSelected="1" view="pageBreakPreview" zoomScale="26" zoomScaleSheetLayoutView="26" workbookViewId="0">
      <pane xSplit="1" ySplit="1" topLeftCell="B2" activePane="bottomRight" state="frozen"/>
      <selection pane="topRight" activeCell="S1" sqref="S1"/>
      <selection pane="bottomLeft" activeCell="A49" sqref="A49"/>
      <selection pane="bottomRight" activeCell="V82" sqref="V82"/>
    </sheetView>
  </sheetViews>
  <sheetFormatPr defaultRowHeight="44.25"/>
  <cols>
    <col min="1" max="1" width="239.140625" style="155" customWidth="1"/>
    <col min="2" max="2" width="81.85546875" style="155" customWidth="1"/>
    <col min="3" max="3" width="36.28515625" style="155" hidden="1" customWidth="1"/>
    <col min="4" max="4" width="47.140625" style="155" hidden="1" customWidth="1"/>
    <col min="5" max="5" width="51.85546875" style="155" hidden="1" customWidth="1"/>
    <col min="6" max="6" width="55.85546875" style="155" hidden="1" customWidth="1"/>
    <col min="7" max="7" width="74.140625" style="155" customWidth="1"/>
    <col min="8" max="8" width="0" style="155" hidden="1" customWidth="1"/>
    <col min="9" max="9" width="55.28515625" style="155" hidden="1" customWidth="1"/>
    <col min="10" max="10" width="78.85546875" style="155" customWidth="1"/>
    <col min="11" max="11" width="31.85546875" style="72" customWidth="1"/>
    <col min="12" max="12" width="40.85546875" style="72" customWidth="1"/>
    <col min="13" max="13" width="34.28515625" style="72" customWidth="1"/>
    <col min="14" max="14" width="34.7109375" style="73" customWidth="1"/>
    <col min="15" max="15" width="34.42578125" style="73" customWidth="1"/>
    <col min="16" max="16" width="37" style="73" customWidth="1"/>
    <col min="17" max="17" width="37.5703125" style="73" customWidth="1"/>
    <col min="18" max="18" width="40" style="73" customWidth="1"/>
    <col min="19" max="19" width="41.28515625" style="73" customWidth="1"/>
    <col min="20" max="20" width="36.140625" style="73" customWidth="1"/>
    <col min="21" max="21" width="33.7109375" style="73" customWidth="1"/>
    <col min="22" max="22" width="36.85546875" style="73" customWidth="1"/>
    <col min="23" max="23" width="35.7109375" style="74" customWidth="1"/>
    <col min="24" max="24" width="31.85546875" style="74" customWidth="1"/>
    <col min="25" max="25" width="40.85546875" style="74" customWidth="1"/>
    <col min="26" max="26" width="39.140625" style="74" customWidth="1"/>
    <col min="27" max="27" width="32" style="74" customWidth="1"/>
    <col min="28" max="28" width="30.85546875" style="73" customWidth="1"/>
    <col min="29" max="29" width="37.5703125" style="73" customWidth="1"/>
    <col min="30" max="30" width="31.5703125" style="73" customWidth="1"/>
    <col min="31" max="31" width="37.28515625" style="73" customWidth="1"/>
    <col min="32" max="32" width="35.28515625" style="73" customWidth="1"/>
    <col min="33" max="33" width="33" style="73" customWidth="1"/>
    <col min="34" max="34" width="19" style="73" customWidth="1"/>
    <col min="35" max="35" width="9.140625" style="75"/>
    <col min="257" max="257" width="239.140625" customWidth="1"/>
    <col min="258" max="258" width="81.85546875" customWidth="1"/>
    <col min="259" max="262" width="0" hidden="1" customWidth="1"/>
    <col min="263" max="263" width="74.140625" customWidth="1"/>
    <col min="264" max="265" width="0" hidden="1" customWidth="1"/>
    <col min="266" max="266" width="78.85546875" customWidth="1"/>
    <col min="267" max="267" width="31.85546875" customWidth="1"/>
    <col min="268" max="268" width="40.85546875" customWidth="1"/>
    <col min="269" max="269" width="34.28515625" customWidth="1"/>
    <col min="270" max="270" width="34.7109375" customWidth="1"/>
    <col min="271" max="271" width="34.42578125" customWidth="1"/>
    <col min="272" max="272" width="37" customWidth="1"/>
    <col min="273" max="273" width="37.5703125" customWidth="1"/>
    <col min="274" max="274" width="40" customWidth="1"/>
    <col min="275" max="275" width="41.28515625" customWidth="1"/>
    <col min="276" max="276" width="36.140625" customWidth="1"/>
    <col min="277" max="277" width="33.7109375" customWidth="1"/>
    <col min="278" max="278" width="36.85546875" customWidth="1"/>
    <col min="279" max="279" width="35.7109375" customWidth="1"/>
    <col min="280" max="280" width="31.85546875" customWidth="1"/>
    <col min="281" max="281" width="40.85546875" customWidth="1"/>
    <col min="282" max="282" width="39.140625" customWidth="1"/>
    <col min="283" max="283" width="32" customWidth="1"/>
    <col min="284" max="284" width="30.85546875" customWidth="1"/>
    <col min="285" max="285" width="37.5703125" customWidth="1"/>
    <col min="286" max="286" width="31.5703125" customWidth="1"/>
    <col min="287" max="287" width="37.28515625" customWidth="1"/>
    <col min="288" max="288" width="35.28515625" customWidth="1"/>
    <col min="289" max="289" width="33" customWidth="1"/>
    <col min="290" max="290" width="19" customWidth="1"/>
    <col min="513" max="513" width="239.140625" customWidth="1"/>
    <col min="514" max="514" width="81.85546875" customWidth="1"/>
    <col min="515" max="518" width="0" hidden="1" customWidth="1"/>
    <col min="519" max="519" width="74.140625" customWidth="1"/>
    <col min="520" max="521" width="0" hidden="1" customWidth="1"/>
    <col min="522" max="522" width="78.85546875" customWidth="1"/>
    <col min="523" max="523" width="31.85546875" customWidth="1"/>
    <col min="524" max="524" width="40.85546875" customWidth="1"/>
    <col min="525" max="525" width="34.28515625" customWidth="1"/>
    <col min="526" max="526" width="34.7109375" customWidth="1"/>
    <col min="527" max="527" width="34.42578125" customWidth="1"/>
    <col min="528" max="528" width="37" customWidth="1"/>
    <col min="529" max="529" width="37.5703125" customWidth="1"/>
    <col min="530" max="530" width="40" customWidth="1"/>
    <col min="531" max="531" width="41.28515625" customWidth="1"/>
    <col min="532" max="532" width="36.140625" customWidth="1"/>
    <col min="533" max="533" width="33.7109375" customWidth="1"/>
    <col min="534" max="534" width="36.85546875" customWidth="1"/>
    <col min="535" max="535" width="35.7109375" customWidth="1"/>
    <col min="536" max="536" width="31.85546875" customWidth="1"/>
    <col min="537" max="537" width="40.85546875" customWidth="1"/>
    <col min="538" max="538" width="39.140625" customWidth="1"/>
    <col min="539" max="539" width="32" customWidth="1"/>
    <col min="540" max="540" width="30.85546875" customWidth="1"/>
    <col min="541" max="541" width="37.5703125" customWidth="1"/>
    <col min="542" max="542" width="31.5703125" customWidth="1"/>
    <col min="543" max="543" width="37.28515625" customWidth="1"/>
    <col min="544" max="544" width="35.28515625" customWidth="1"/>
    <col min="545" max="545" width="33" customWidth="1"/>
    <col min="546" max="546" width="19" customWidth="1"/>
    <col min="769" max="769" width="239.140625" customWidth="1"/>
    <col min="770" max="770" width="81.85546875" customWidth="1"/>
    <col min="771" max="774" width="0" hidden="1" customWidth="1"/>
    <col min="775" max="775" width="74.140625" customWidth="1"/>
    <col min="776" max="777" width="0" hidden="1" customWidth="1"/>
    <col min="778" max="778" width="78.85546875" customWidth="1"/>
    <col min="779" max="779" width="31.85546875" customWidth="1"/>
    <col min="780" max="780" width="40.85546875" customWidth="1"/>
    <col min="781" max="781" width="34.28515625" customWidth="1"/>
    <col min="782" max="782" width="34.7109375" customWidth="1"/>
    <col min="783" max="783" width="34.42578125" customWidth="1"/>
    <col min="784" max="784" width="37" customWidth="1"/>
    <col min="785" max="785" width="37.5703125" customWidth="1"/>
    <col min="786" max="786" width="40" customWidth="1"/>
    <col min="787" max="787" width="41.28515625" customWidth="1"/>
    <col min="788" max="788" width="36.140625" customWidth="1"/>
    <col min="789" max="789" width="33.7109375" customWidth="1"/>
    <col min="790" max="790" width="36.85546875" customWidth="1"/>
    <col min="791" max="791" width="35.7109375" customWidth="1"/>
    <col min="792" max="792" width="31.85546875" customWidth="1"/>
    <col min="793" max="793" width="40.85546875" customWidth="1"/>
    <col min="794" max="794" width="39.140625" customWidth="1"/>
    <col min="795" max="795" width="32" customWidth="1"/>
    <col min="796" max="796" width="30.85546875" customWidth="1"/>
    <col min="797" max="797" width="37.5703125" customWidth="1"/>
    <col min="798" max="798" width="31.5703125" customWidth="1"/>
    <col min="799" max="799" width="37.28515625" customWidth="1"/>
    <col min="800" max="800" width="35.28515625" customWidth="1"/>
    <col min="801" max="801" width="33" customWidth="1"/>
    <col min="802" max="802" width="19" customWidth="1"/>
    <col min="1025" max="1025" width="239.140625" customWidth="1"/>
    <col min="1026" max="1026" width="81.85546875" customWidth="1"/>
    <col min="1027" max="1030" width="0" hidden="1" customWidth="1"/>
    <col min="1031" max="1031" width="74.140625" customWidth="1"/>
    <col min="1032" max="1033" width="0" hidden="1" customWidth="1"/>
    <col min="1034" max="1034" width="78.85546875" customWidth="1"/>
    <col min="1035" max="1035" width="31.85546875" customWidth="1"/>
    <col min="1036" max="1036" width="40.85546875" customWidth="1"/>
    <col min="1037" max="1037" width="34.28515625" customWidth="1"/>
    <col min="1038" max="1038" width="34.7109375" customWidth="1"/>
    <col min="1039" max="1039" width="34.42578125" customWidth="1"/>
    <col min="1040" max="1040" width="37" customWidth="1"/>
    <col min="1041" max="1041" width="37.5703125" customWidth="1"/>
    <col min="1042" max="1042" width="40" customWidth="1"/>
    <col min="1043" max="1043" width="41.28515625" customWidth="1"/>
    <col min="1044" max="1044" width="36.140625" customWidth="1"/>
    <col min="1045" max="1045" width="33.7109375" customWidth="1"/>
    <col min="1046" max="1046" width="36.85546875" customWidth="1"/>
    <col min="1047" max="1047" width="35.7109375" customWidth="1"/>
    <col min="1048" max="1048" width="31.85546875" customWidth="1"/>
    <col min="1049" max="1049" width="40.85546875" customWidth="1"/>
    <col min="1050" max="1050" width="39.140625" customWidth="1"/>
    <col min="1051" max="1051" width="32" customWidth="1"/>
    <col min="1052" max="1052" width="30.85546875" customWidth="1"/>
    <col min="1053" max="1053" width="37.5703125" customWidth="1"/>
    <col min="1054" max="1054" width="31.5703125" customWidth="1"/>
    <col min="1055" max="1055" width="37.28515625" customWidth="1"/>
    <col min="1056" max="1056" width="35.28515625" customWidth="1"/>
    <col min="1057" max="1057" width="33" customWidth="1"/>
    <col min="1058" max="1058" width="19" customWidth="1"/>
    <col min="1281" max="1281" width="239.140625" customWidth="1"/>
    <col min="1282" max="1282" width="81.85546875" customWidth="1"/>
    <col min="1283" max="1286" width="0" hidden="1" customWidth="1"/>
    <col min="1287" max="1287" width="74.140625" customWidth="1"/>
    <col min="1288" max="1289" width="0" hidden="1" customWidth="1"/>
    <col min="1290" max="1290" width="78.85546875" customWidth="1"/>
    <col min="1291" max="1291" width="31.85546875" customWidth="1"/>
    <col min="1292" max="1292" width="40.85546875" customWidth="1"/>
    <col min="1293" max="1293" width="34.28515625" customWidth="1"/>
    <col min="1294" max="1294" width="34.7109375" customWidth="1"/>
    <col min="1295" max="1295" width="34.42578125" customWidth="1"/>
    <col min="1296" max="1296" width="37" customWidth="1"/>
    <col min="1297" max="1297" width="37.5703125" customWidth="1"/>
    <col min="1298" max="1298" width="40" customWidth="1"/>
    <col min="1299" max="1299" width="41.28515625" customWidth="1"/>
    <col min="1300" max="1300" width="36.140625" customWidth="1"/>
    <col min="1301" max="1301" width="33.7109375" customWidth="1"/>
    <col min="1302" max="1302" width="36.85546875" customWidth="1"/>
    <col min="1303" max="1303" width="35.7109375" customWidth="1"/>
    <col min="1304" max="1304" width="31.85546875" customWidth="1"/>
    <col min="1305" max="1305" width="40.85546875" customWidth="1"/>
    <col min="1306" max="1306" width="39.140625" customWidth="1"/>
    <col min="1307" max="1307" width="32" customWidth="1"/>
    <col min="1308" max="1308" width="30.85546875" customWidth="1"/>
    <col min="1309" max="1309" width="37.5703125" customWidth="1"/>
    <col min="1310" max="1310" width="31.5703125" customWidth="1"/>
    <col min="1311" max="1311" width="37.28515625" customWidth="1"/>
    <col min="1312" max="1312" width="35.28515625" customWidth="1"/>
    <col min="1313" max="1313" width="33" customWidth="1"/>
    <col min="1314" max="1314" width="19" customWidth="1"/>
    <col min="1537" max="1537" width="239.140625" customWidth="1"/>
    <col min="1538" max="1538" width="81.85546875" customWidth="1"/>
    <col min="1539" max="1542" width="0" hidden="1" customWidth="1"/>
    <col min="1543" max="1543" width="74.140625" customWidth="1"/>
    <col min="1544" max="1545" width="0" hidden="1" customWidth="1"/>
    <col min="1546" max="1546" width="78.85546875" customWidth="1"/>
    <col min="1547" max="1547" width="31.85546875" customWidth="1"/>
    <col min="1548" max="1548" width="40.85546875" customWidth="1"/>
    <col min="1549" max="1549" width="34.28515625" customWidth="1"/>
    <col min="1550" max="1550" width="34.7109375" customWidth="1"/>
    <col min="1551" max="1551" width="34.42578125" customWidth="1"/>
    <col min="1552" max="1552" width="37" customWidth="1"/>
    <col min="1553" max="1553" width="37.5703125" customWidth="1"/>
    <col min="1554" max="1554" width="40" customWidth="1"/>
    <col min="1555" max="1555" width="41.28515625" customWidth="1"/>
    <col min="1556" max="1556" width="36.140625" customWidth="1"/>
    <col min="1557" max="1557" width="33.7109375" customWidth="1"/>
    <col min="1558" max="1558" width="36.85546875" customWidth="1"/>
    <col min="1559" max="1559" width="35.7109375" customWidth="1"/>
    <col min="1560" max="1560" width="31.85546875" customWidth="1"/>
    <col min="1561" max="1561" width="40.85546875" customWidth="1"/>
    <col min="1562" max="1562" width="39.140625" customWidth="1"/>
    <col min="1563" max="1563" width="32" customWidth="1"/>
    <col min="1564" max="1564" width="30.85546875" customWidth="1"/>
    <col min="1565" max="1565" width="37.5703125" customWidth="1"/>
    <col min="1566" max="1566" width="31.5703125" customWidth="1"/>
    <col min="1567" max="1567" width="37.28515625" customWidth="1"/>
    <col min="1568" max="1568" width="35.28515625" customWidth="1"/>
    <col min="1569" max="1569" width="33" customWidth="1"/>
    <col min="1570" max="1570" width="19" customWidth="1"/>
    <col min="1793" max="1793" width="239.140625" customWidth="1"/>
    <col min="1794" max="1794" width="81.85546875" customWidth="1"/>
    <col min="1795" max="1798" width="0" hidden="1" customWidth="1"/>
    <col min="1799" max="1799" width="74.140625" customWidth="1"/>
    <col min="1800" max="1801" width="0" hidden="1" customWidth="1"/>
    <col min="1802" max="1802" width="78.85546875" customWidth="1"/>
    <col min="1803" max="1803" width="31.85546875" customWidth="1"/>
    <col min="1804" max="1804" width="40.85546875" customWidth="1"/>
    <col min="1805" max="1805" width="34.28515625" customWidth="1"/>
    <col min="1806" max="1806" width="34.7109375" customWidth="1"/>
    <col min="1807" max="1807" width="34.42578125" customWidth="1"/>
    <col min="1808" max="1808" width="37" customWidth="1"/>
    <col min="1809" max="1809" width="37.5703125" customWidth="1"/>
    <col min="1810" max="1810" width="40" customWidth="1"/>
    <col min="1811" max="1811" width="41.28515625" customWidth="1"/>
    <col min="1812" max="1812" width="36.140625" customWidth="1"/>
    <col min="1813" max="1813" width="33.7109375" customWidth="1"/>
    <col min="1814" max="1814" width="36.85546875" customWidth="1"/>
    <col min="1815" max="1815" width="35.7109375" customWidth="1"/>
    <col min="1816" max="1816" width="31.85546875" customWidth="1"/>
    <col min="1817" max="1817" width="40.85546875" customWidth="1"/>
    <col min="1818" max="1818" width="39.140625" customWidth="1"/>
    <col min="1819" max="1819" width="32" customWidth="1"/>
    <col min="1820" max="1820" width="30.85546875" customWidth="1"/>
    <col min="1821" max="1821" width="37.5703125" customWidth="1"/>
    <col min="1822" max="1822" width="31.5703125" customWidth="1"/>
    <col min="1823" max="1823" width="37.28515625" customWidth="1"/>
    <col min="1824" max="1824" width="35.28515625" customWidth="1"/>
    <col min="1825" max="1825" width="33" customWidth="1"/>
    <col min="1826" max="1826" width="19" customWidth="1"/>
    <col min="2049" max="2049" width="239.140625" customWidth="1"/>
    <col min="2050" max="2050" width="81.85546875" customWidth="1"/>
    <col min="2051" max="2054" width="0" hidden="1" customWidth="1"/>
    <col min="2055" max="2055" width="74.140625" customWidth="1"/>
    <col min="2056" max="2057" width="0" hidden="1" customWidth="1"/>
    <col min="2058" max="2058" width="78.85546875" customWidth="1"/>
    <col min="2059" max="2059" width="31.85546875" customWidth="1"/>
    <col min="2060" max="2060" width="40.85546875" customWidth="1"/>
    <col min="2061" max="2061" width="34.28515625" customWidth="1"/>
    <col min="2062" max="2062" width="34.7109375" customWidth="1"/>
    <col min="2063" max="2063" width="34.42578125" customWidth="1"/>
    <col min="2064" max="2064" width="37" customWidth="1"/>
    <col min="2065" max="2065" width="37.5703125" customWidth="1"/>
    <col min="2066" max="2066" width="40" customWidth="1"/>
    <col min="2067" max="2067" width="41.28515625" customWidth="1"/>
    <col min="2068" max="2068" width="36.140625" customWidth="1"/>
    <col min="2069" max="2069" width="33.7109375" customWidth="1"/>
    <col min="2070" max="2070" width="36.85546875" customWidth="1"/>
    <col min="2071" max="2071" width="35.7109375" customWidth="1"/>
    <col min="2072" max="2072" width="31.85546875" customWidth="1"/>
    <col min="2073" max="2073" width="40.85546875" customWidth="1"/>
    <col min="2074" max="2074" width="39.140625" customWidth="1"/>
    <col min="2075" max="2075" width="32" customWidth="1"/>
    <col min="2076" max="2076" width="30.85546875" customWidth="1"/>
    <col min="2077" max="2077" width="37.5703125" customWidth="1"/>
    <col min="2078" max="2078" width="31.5703125" customWidth="1"/>
    <col min="2079" max="2079" width="37.28515625" customWidth="1"/>
    <col min="2080" max="2080" width="35.28515625" customWidth="1"/>
    <col min="2081" max="2081" width="33" customWidth="1"/>
    <col min="2082" max="2082" width="19" customWidth="1"/>
    <col min="2305" max="2305" width="239.140625" customWidth="1"/>
    <col min="2306" max="2306" width="81.85546875" customWidth="1"/>
    <col min="2307" max="2310" width="0" hidden="1" customWidth="1"/>
    <col min="2311" max="2311" width="74.140625" customWidth="1"/>
    <col min="2312" max="2313" width="0" hidden="1" customWidth="1"/>
    <col min="2314" max="2314" width="78.85546875" customWidth="1"/>
    <col min="2315" max="2315" width="31.85546875" customWidth="1"/>
    <col min="2316" max="2316" width="40.85546875" customWidth="1"/>
    <col min="2317" max="2317" width="34.28515625" customWidth="1"/>
    <col min="2318" max="2318" width="34.7109375" customWidth="1"/>
    <col min="2319" max="2319" width="34.42578125" customWidth="1"/>
    <col min="2320" max="2320" width="37" customWidth="1"/>
    <col min="2321" max="2321" width="37.5703125" customWidth="1"/>
    <col min="2322" max="2322" width="40" customWidth="1"/>
    <col min="2323" max="2323" width="41.28515625" customWidth="1"/>
    <col min="2324" max="2324" width="36.140625" customWidth="1"/>
    <col min="2325" max="2325" width="33.7109375" customWidth="1"/>
    <col min="2326" max="2326" width="36.85546875" customWidth="1"/>
    <col min="2327" max="2327" width="35.7109375" customWidth="1"/>
    <col min="2328" max="2328" width="31.85546875" customWidth="1"/>
    <col min="2329" max="2329" width="40.85546875" customWidth="1"/>
    <col min="2330" max="2330" width="39.140625" customWidth="1"/>
    <col min="2331" max="2331" width="32" customWidth="1"/>
    <col min="2332" max="2332" width="30.85546875" customWidth="1"/>
    <col min="2333" max="2333" width="37.5703125" customWidth="1"/>
    <col min="2334" max="2334" width="31.5703125" customWidth="1"/>
    <col min="2335" max="2335" width="37.28515625" customWidth="1"/>
    <col min="2336" max="2336" width="35.28515625" customWidth="1"/>
    <col min="2337" max="2337" width="33" customWidth="1"/>
    <col min="2338" max="2338" width="19" customWidth="1"/>
    <col min="2561" max="2561" width="239.140625" customWidth="1"/>
    <col min="2562" max="2562" width="81.85546875" customWidth="1"/>
    <col min="2563" max="2566" width="0" hidden="1" customWidth="1"/>
    <col min="2567" max="2567" width="74.140625" customWidth="1"/>
    <col min="2568" max="2569" width="0" hidden="1" customWidth="1"/>
    <col min="2570" max="2570" width="78.85546875" customWidth="1"/>
    <col min="2571" max="2571" width="31.85546875" customWidth="1"/>
    <col min="2572" max="2572" width="40.85546875" customWidth="1"/>
    <col min="2573" max="2573" width="34.28515625" customWidth="1"/>
    <col min="2574" max="2574" width="34.7109375" customWidth="1"/>
    <col min="2575" max="2575" width="34.42578125" customWidth="1"/>
    <col min="2576" max="2576" width="37" customWidth="1"/>
    <col min="2577" max="2577" width="37.5703125" customWidth="1"/>
    <col min="2578" max="2578" width="40" customWidth="1"/>
    <col min="2579" max="2579" width="41.28515625" customWidth="1"/>
    <col min="2580" max="2580" width="36.140625" customWidth="1"/>
    <col min="2581" max="2581" width="33.7109375" customWidth="1"/>
    <col min="2582" max="2582" width="36.85546875" customWidth="1"/>
    <col min="2583" max="2583" width="35.7109375" customWidth="1"/>
    <col min="2584" max="2584" width="31.85546875" customWidth="1"/>
    <col min="2585" max="2585" width="40.85546875" customWidth="1"/>
    <col min="2586" max="2586" width="39.140625" customWidth="1"/>
    <col min="2587" max="2587" width="32" customWidth="1"/>
    <col min="2588" max="2588" width="30.85546875" customWidth="1"/>
    <col min="2589" max="2589" width="37.5703125" customWidth="1"/>
    <col min="2590" max="2590" width="31.5703125" customWidth="1"/>
    <col min="2591" max="2591" width="37.28515625" customWidth="1"/>
    <col min="2592" max="2592" width="35.28515625" customWidth="1"/>
    <col min="2593" max="2593" width="33" customWidth="1"/>
    <col min="2594" max="2594" width="19" customWidth="1"/>
    <col min="2817" max="2817" width="239.140625" customWidth="1"/>
    <col min="2818" max="2818" width="81.85546875" customWidth="1"/>
    <col min="2819" max="2822" width="0" hidden="1" customWidth="1"/>
    <col min="2823" max="2823" width="74.140625" customWidth="1"/>
    <col min="2824" max="2825" width="0" hidden="1" customWidth="1"/>
    <col min="2826" max="2826" width="78.85546875" customWidth="1"/>
    <col min="2827" max="2827" width="31.85546875" customWidth="1"/>
    <col min="2828" max="2828" width="40.85546875" customWidth="1"/>
    <col min="2829" max="2829" width="34.28515625" customWidth="1"/>
    <col min="2830" max="2830" width="34.7109375" customWidth="1"/>
    <col min="2831" max="2831" width="34.42578125" customWidth="1"/>
    <col min="2832" max="2832" width="37" customWidth="1"/>
    <col min="2833" max="2833" width="37.5703125" customWidth="1"/>
    <col min="2834" max="2834" width="40" customWidth="1"/>
    <col min="2835" max="2835" width="41.28515625" customWidth="1"/>
    <col min="2836" max="2836" width="36.140625" customWidth="1"/>
    <col min="2837" max="2837" width="33.7109375" customWidth="1"/>
    <col min="2838" max="2838" width="36.85546875" customWidth="1"/>
    <col min="2839" max="2839" width="35.7109375" customWidth="1"/>
    <col min="2840" max="2840" width="31.85546875" customWidth="1"/>
    <col min="2841" max="2841" width="40.85546875" customWidth="1"/>
    <col min="2842" max="2842" width="39.140625" customWidth="1"/>
    <col min="2843" max="2843" width="32" customWidth="1"/>
    <col min="2844" max="2844" width="30.85546875" customWidth="1"/>
    <col min="2845" max="2845" width="37.5703125" customWidth="1"/>
    <col min="2846" max="2846" width="31.5703125" customWidth="1"/>
    <col min="2847" max="2847" width="37.28515625" customWidth="1"/>
    <col min="2848" max="2848" width="35.28515625" customWidth="1"/>
    <col min="2849" max="2849" width="33" customWidth="1"/>
    <col min="2850" max="2850" width="19" customWidth="1"/>
    <col min="3073" max="3073" width="239.140625" customWidth="1"/>
    <col min="3074" max="3074" width="81.85546875" customWidth="1"/>
    <col min="3075" max="3078" width="0" hidden="1" customWidth="1"/>
    <col min="3079" max="3079" width="74.140625" customWidth="1"/>
    <col min="3080" max="3081" width="0" hidden="1" customWidth="1"/>
    <col min="3082" max="3082" width="78.85546875" customWidth="1"/>
    <col min="3083" max="3083" width="31.85546875" customWidth="1"/>
    <col min="3084" max="3084" width="40.85546875" customWidth="1"/>
    <col min="3085" max="3085" width="34.28515625" customWidth="1"/>
    <col min="3086" max="3086" width="34.7109375" customWidth="1"/>
    <col min="3087" max="3087" width="34.42578125" customWidth="1"/>
    <col min="3088" max="3088" width="37" customWidth="1"/>
    <col min="3089" max="3089" width="37.5703125" customWidth="1"/>
    <col min="3090" max="3090" width="40" customWidth="1"/>
    <col min="3091" max="3091" width="41.28515625" customWidth="1"/>
    <col min="3092" max="3092" width="36.140625" customWidth="1"/>
    <col min="3093" max="3093" width="33.7109375" customWidth="1"/>
    <col min="3094" max="3094" width="36.85546875" customWidth="1"/>
    <col min="3095" max="3095" width="35.7109375" customWidth="1"/>
    <col min="3096" max="3096" width="31.85546875" customWidth="1"/>
    <col min="3097" max="3097" width="40.85546875" customWidth="1"/>
    <col min="3098" max="3098" width="39.140625" customWidth="1"/>
    <col min="3099" max="3099" width="32" customWidth="1"/>
    <col min="3100" max="3100" width="30.85546875" customWidth="1"/>
    <col min="3101" max="3101" width="37.5703125" customWidth="1"/>
    <col min="3102" max="3102" width="31.5703125" customWidth="1"/>
    <col min="3103" max="3103" width="37.28515625" customWidth="1"/>
    <col min="3104" max="3104" width="35.28515625" customWidth="1"/>
    <col min="3105" max="3105" width="33" customWidth="1"/>
    <col min="3106" max="3106" width="19" customWidth="1"/>
    <col min="3329" max="3329" width="239.140625" customWidth="1"/>
    <col min="3330" max="3330" width="81.85546875" customWidth="1"/>
    <col min="3331" max="3334" width="0" hidden="1" customWidth="1"/>
    <col min="3335" max="3335" width="74.140625" customWidth="1"/>
    <col min="3336" max="3337" width="0" hidden="1" customWidth="1"/>
    <col min="3338" max="3338" width="78.85546875" customWidth="1"/>
    <col min="3339" max="3339" width="31.85546875" customWidth="1"/>
    <col min="3340" max="3340" width="40.85546875" customWidth="1"/>
    <col min="3341" max="3341" width="34.28515625" customWidth="1"/>
    <col min="3342" max="3342" width="34.7109375" customWidth="1"/>
    <col min="3343" max="3343" width="34.42578125" customWidth="1"/>
    <col min="3344" max="3344" width="37" customWidth="1"/>
    <col min="3345" max="3345" width="37.5703125" customWidth="1"/>
    <col min="3346" max="3346" width="40" customWidth="1"/>
    <col min="3347" max="3347" width="41.28515625" customWidth="1"/>
    <col min="3348" max="3348" width="36.140625" customWidth="1"/>
    <col min="3349" max="3349" width="33.7109375" customWidth="1"/>
    <col min="3350" max="3350" width="36.85546875" customWidth="1"/>
    <col min="3351" max="3351" width="35.7109375" customWidth="1"/>
    <col min="3352" max="3352" width="31.85546875" customWidth="1"/>
    <col min="3353" max="3353" width="40.85546875" customWidth="1"/>
    <col min="3354" max="3354" width="39.140625" customWidth="1"/>
    <col min="3355" max="3355" width="32" customWidth="1"/>
    <col min="3356" max="3356" width="30.85546875" customWidth="1"/>
    <col min="3357" max="3357" width="37.5703125" customWidth="1"/>
    <col min="3358" max="3358" width="31.5703125" customWidth="1"/>
    <col min="3359" max="3359" width="37.28515625" customWidth="1"/>
    <col min="3360" max="3360" width="35.28515625" customWidth="1"/>
    <col min="3361" max="3361" width="33" customWidth="1"/>
    <col min="3362" max="3362" width="19" customWidth="1"/>
    <col min="3585" max="3585" width="239.140625" customWidth="1"/>
    <col min="3586" max="3586" width="81.85546875" customWidth="1"/>
    <col min="3587" max="3590" width="0" hidden="1" customWidth="1"/>
    <col min="3591" max="3591" width="74.140625" customWidth="1"/>
    <col min="3592" max="3593" width="0" hidden="1" customWidth="1"/>
    <col min="3594" max="3594" width="78.85546875" customWidth="1"/>
    <col min="3595" max="3595" width="31.85546875" customWidth="1"/>
    <col min="3596" max="3596" width="40.85546875" customWidth="1"/>
    <col min="3597" max="3597" width="34.28515625" customWidth="1"/>
    <col min="3598" max="3598" width="34.7109375" customWidth="1"/>
    <col min="3599" max="3599" width="34.42578125" customWidth="1"/>
    <col min="3600" max="3600" width="37" customWidth="1"/>
    <col min="3601" max="3601" width="37.5703125" customWidth="1"/>
    <col min="3602" max="3602" width="40" customWidth="1"/>
    <col min="3603" max="3603" width="41.28515625" customWidth="1"/>
    <col min="3604" max="3604" width="36.140625" customWidth="1"/>
    <col min="3605" max="3605" width="33.7109375" customWidth="1"/>
    <col min="3606" max="3606" width="36.85546875" customWidth="1"/>
    <col min="3607" max="3607" width="35.7109375" customWidth="1"/>
    <col min="3608" max="3608" width="31.85546875" customWidth="1"/>
    <col min="3609" max="3609" width="40.85546875" customWidth="1"/>
    <col min="3610" max="3610" width="39.140625" customWidth="1"/>
    <col min="3611" max="3611" width="32" customWidth="1"/>
    <col min="3612" max="3612" width="30.85546875" customWidth="1"/>
    <col min="3613" max="3613" width="37.5703125" customWidth="1"/>
    <col min="3614" max="3614" width="31.5703125" customWidth="1"/>
    <col min="3615" max="3615" width="37.28515625" customWidth="1"/>
    <col min="3616" max="3616" width="35.28515625" customWidth="1"/>
    <col min="3617" max="3617" width="33" customWidth="1"/>
    <col min="3618" max="3618" width="19" customWidth="1"/>
    <col min="3841" max="3841" width="239.140625" customWidth="1"/>
    <col min="3842" max="3842" width="81.85546875" customWidth="1"/>
    <col min="3843" max="3846" width="0" hidden="1" customWidth="1"/>
    <col min="3847" max="3847" width="74.140625" customWidth="1"/>
    <col min="3848" max="3849" width="0" hidden="1" customWidth="1"/>
    <col min="3850" max="3850" width="78.85546875" customWidth="1"/>
    <col min="3851" max="3851" width="31.85546875" customWidth="1"/>
    <col min="3852" max="3852" width="40.85546875" customWidth="1"/>
    <col min="3853" max="3853" width="34.28515625" customWidth="1"/>
    <col min="3854" max="3854" width="34.7109375" customWidth="1"/>
    <col min="3855" max="3855" width="34.42578125" customWidth="1"/>
    <col min="3856" max="3856" width="37" customWidth="1"/>
    <col min="3857" max="3857" width="37.5703125" customWidth="1"/>
    <col min="3858" max="3858" width="40" customWidth="1"/>
    <col min="3859" max="3859" width="41.28515625" customWidth="1"/>
    <col min="3860" max="3860" width="36.140625" customWidth="1"/>
    <col min="3861" max="3861" width="33.7109375" customWidth="1"/>
    <col min="3862" max="3862" width="36.85546875" customWidth="1"/>
    <col min="3863" max="3863" width="35.7109375" customWidth="1"/>
    <col min="3864" max="3864" width="31.85546875" customWidth="1"/>
    <col min="3865" max="3865" width="40.85546875" customWidth="1"/>
    <col min="3866" max="3866" width="39.140625" customWidth="1"/>
    <col min="3867" max="3867" width="32" customWidth="1"/>
    <col min="3868" max="3868" width="30.85546875" customWidth="1"/>
    <col min="3869" max="3869" width="37.5703125" customWidth="1"/>
    <col min="3870" max="3870" width="31.5703125" customWidth="1"/>
    <col min="3871" max="3871" width="37.28515625" customWidth="1"/>
    <col min="3872" max="3872" width="35.28515625" customWidth="1"/>
    <col min="3873" max="3873" width="33" customWidth="1"/>
    <col min="3874" max="3874" width="19" customWidth="1"/>
    <col min="4097" max="4097" width="239.140625" customWidth="1"/>
    <col min="4098" max="4098" width="81.85546875" customWidth="1"/>
    <col min="4099" max="4102" width="0" hidden="1" customWidth="1"/>
    <col min="4103" max="4103" width="74.140625" customWidth="1"/>
    <col min="4104" max="4105" width="0" hidden="1" customWidth="1"/>
    <col min="4106" max="4106" width="78.85546875" customWidth="1"/>
    <col min="4107" max="4107" width="31.85546875" customWidth="1"/>
    <col min="4108" max="4108" width="40.85546875" customWidth="1"/>
    <col min="4109" max="4109" width="34.28515625" customWidth="1"/>
    <col min="4110" max="4110" width="34.7109375" customWidth="1"/>
    <col min="4111" max="4111" width="34.42578125" customWidth="1"/>
    <col min="4112" max="4112" width="37" customWidth="1"/>
    <col min="4113" max="4113" width="37.5703125" customWidth="1"/>
    <col min="4114" max="4114" width="40" customWidth="1"/>
    <col min="4115" max="4115" width="41.28515625" customWidth="1"/>
    <col min="4116" max="4116" width="36.140625" customWidth="1"/>
    <col min="4117" max="4117" width="33.7109375" customWidth="1"/>
    <col min="4118" max="4118" width="36.85546875" customWidth="1"/>
    <col min="4119" max="4119" width="35.7109375" customWidth="1"/>
    <col min="4120" max="4120" width="31.85546875" customWidth="1"/>
    <col min="4121" max="4121" width="40.85546875" customWidth="1"/>
    <col min="4122" max="4122" width="39.140625" customWidth="1"/>
    <col min="4123" max="4123" width="32" customWidth="1"/>
    <col min="4124" max="4124" width="30.85546875" customWidth="1"/>
    <col min="4125" max="4125" width="37.5703125" customWidth="1"/>
    <col min="4126" max="4126" width="31.5703125" customWidth="1"/>
    <col min="4127" max="4127" width="37.28515625" customWidth="1"/>
    <col min="4128" max="4128" width="35.28515625" customWidth="1"/>
    <col min="4129" max="4129" width="33" customWidth="1"/>
    <col min="4130" max="4130" width="19" customWidth="1"/>
    <col min="4353" max="4353" width="239.140625" customWidth="1"/>
    <col min="4354" max="4354" width="81.85546875" customWidth="1"/>
    <col min="4355" max="4358" width="0" hidden="1" customWidth="1"/>
    <col min="4359" max="4359" width="74.140625" customWidth="1"/>
    <col min="4360" max="4361" width="0" hidden="1" customWidth="1"/>
    <col min="4362" max="4362" width="78.85546875" customWidth="1"/>
    <col min="4363" max="4363" width="31.85546875" customWidth="1"/>
    <col min="4364" max="4364" width="40.85546875" customWidth="1"/>
    <col min="4365" max="4365" width="34.28515625" customWidth="1"/>
    <col min="4366" max="4366" width="34.7109375" customWidth="1"/>
    <col min="4367" max="4367" width="34.42578125" customWidth="1"/>
    <col min="4368" max="4368" width="37" customWidth="1"/>
    <col min="4369" max="4369" width="37.5703125" customWidth="1"/>
    <col min="4370" max="4370" width="40" customWidth="1"/>
    <col min="4371" max="4371" width="41.28515625" customWidth="1"/>
    <col min="4372" max="4372" width="36.140625" customWidth="1"/>
    <col min="4373" max="4373" width="33.7109375" customWidth="1"/>
    <col min="4374" max="4374" width="36.85546875" customWidth="1"/>
    <col min="4375" max="4375" width="35.7109375" customWidth="1"/>
    <col min="4376" max="4376" width="31.85546875" customWidth="1"/>
    <col min="4377" max="4377" width="40.85546875" customWidth="1"/>
    <col min="4378" max="4378" width="39.140625" customWidth="1"/>
    <col min="4379" max="4379" width="32" customWidth="1"/>
    <col min="4380" max="4380" width="30.85546875" customWidth="1"/>
    <col min="4381" max="4381" width="37.5703125" customWidth="1"/>
    <col min="4382" max="4382" width="31.5703125" customWidth="1"/>
    <col min="4383" max="4383" width="37.28515625" customWidth="1"/>
    <col min="4384" max="4384" width="35.28515625" customWidth="1"/>
    <col min="4385" max="4385" width="33" customWidth="1"/>
    <col min="4386" max="4386" width="19" customWidth="1"/>
    <col min="4609" max="4609" width="239.140625" customWidth="1"/>
    <col min="4610" max="4610" width="81.85546875" customWidth="1"/>
    <col min="4611" max="4614" width="0" hidden="1" customWidth="1"/>
    <col min="4615" max="4615" width="74.140625" customWidth="1"/>
    <col min="4616" max="4617" width="0" hidden="1" customWidth="1"/>
    <col min="4618" max="4618" width="78.85546875" customWidth="1"/>
    <col min="4619" max="4619" width="31.85546875" customWidth="1"/>
    <col min="4620" max="4620" width="40.85546875" customWidth="1"/>
    <col min="4621" max="4621" width="34.28515625" customWidth="1"/>
    <col min="4622" max="4622" width="34.7109375" customWidth="1"/>
    <col min="4623" max="4623" width="34.42578125" customWidth="1"/>
    <col min="4624" max="4624" width="37" customWidth="1"/>
    <col min="4625" max="4625" width="37.5703125" customWidth="1"/>
    <col min="4626" max="4626" width="40" customWidth="1"/>
    <col min="4627" max="4627" width="41.28515625" customWidth="1"/>
    <col min="4628" max="4628" width="36.140625" customWidth="1"/>
    <col min="4629" max="4629" width="33.7109375" customWidth="1"/>
    <col min="4630" max="4630" width="36.85546875" customWidth="1"/>
    <col min="4631" max="4631" width="35.7109375" customWidth="1"/>
    <col min="4632" max="4632" width="31.85546875" customWidth="1"/>
    <col min="4633" max="4633" width="40.85546875" customWidth="1"/>
    <col min="4634" max="4634" width="39.140625" customWidth="1"/>
    <col min="4635" max="4635" width="32" customWidth="1"/>
    <col min="4636" max="4636" width="30.85546875" customWidth="1"/>
    <col min="4637" max="4637" width="37.5703125" customWidth="1"/>
    <col min="4638" max="4638" width="31.5703125" customWidth="1"/>
    <col min="4639" max="4639" width="37.28515625" customWidth="1"/>
    <col min="4640" max="4640" width="35.28515625" customWidth="1"/>
    <col min="4641" max="4641" width="33" customWidth="1"/>
    <col min="4642" max="4642" width="19" customWidth="1"/>
    <col min="4865" max="4865" width="239.140625" customWidth="1"/>
    <col min="4866" max="4866" width="81.85546875" customWidth="1"/>
    <col min="4867" max="4870" width="0" hidden="1" customWidth="1"/>
    <col min="4871" max="4871" width="74.140625" customWidth="1"/>
    <col min="4872" max="4873" width="0" hidden="1" customWidth="1"/>
    <col min="4874" max="4874" width="78.85546875" customWidth="1"/>
    <col min="4875" max="4875" width="31.85546875" customWidth="1"/>
    <col min="4876" max="4876" width="40.85546875" customWidth="1"/>
    <col min="4877" max="4877" width="34.28515625" customWidth="1"/>
    <col min="4878" max="4878" width="34.7109375" customWidth="1"/>
    <col min="4879" max="4879" width="34.42578125" customWidth="1"/>
    <col min="4880" max="4880" width="37" customWidth="1"/>
    <col min="4881" max="4881" width="37.5703125" customWidth="1"/>
    <col min="4882" max="4882" width="40" customWidth="1"/>
    <col min="4883" max="4883" width="41.28515625" customWidth="1"/>
    <col min="4884" max="4884" width="36.140625" customWidth="1"/>
    <col min="4885" max="4885" width="33.7109375" customWidth="1"/>
    <col min="4886" max="4886" width="36.85546875" customWidth="1"/>
    <col min="4887" max="4887" width="35.7109375" customWidth="1"/>
    <col min="4888" max="4888" width="31.85546875" customWidth="1"/>
    <col min="4889" max="4889" width="40.85546875" customWidth="1"/>
    <col min="4890" max="4890" width="39.140625" customWidth="1"/>
    <col min="4891" max="4891" width="32" customWidth="1"/>
    <col min="4892" max="4892" width="30.85546875" customWidth="1"/>
    <col min="4893" max="4893" width="37.5703125" customWidth="1"/>
    <col min="4894" max="4894" width="31.5703125" customWidth="1"/>
    <col min="4895" max="4895" width="37.28515625" customWidth="1"/>
    <col min="4896" max="4896" width="35.28515625" customWidth="1"/>
    <col min="4897" max="4897" width="33" customWidth="1"/>
    <col min="4898" max="4898" width="19" customWidth="1"/>
    <col min="5121" max="5121" width="239.140625" customWidth="1"/>
    <col min="5122" max="5122" width="81.85546875" customWidth="1"/>
    <col min="5123" max="5126" width="0" hidden="1" customWidth="1"/>
    <col min="5127" max="5127" width="74.140625" customWidth="1"/>
    <col min="5128" max="5129" width="0" hidden="1" customWidth="1"/>
    <col min="5130" max="5130" width="78.85546875" customWidth="1"/>
    <col min="5131" max="5131" width="31.85546875" customWidth="1"/>
    <col min="5132" max="5132" width="40.85546875" customWidth="1"/>
    <col min="5133" max="5133" width="34.28515625" customWidth="1"/>
    <col min="5134" max="5134" width="34.7109375" customWidth="1"/>
    <col min="5135" max="5135" width="34.42578125" customWidth="1"/>
    <col min="5136" max="5136" width="37" customWidth="1"/>
    <col min="5137" max="5137" width="37.5703125" customWidth="1"/>
    <col min="5138" max="5138" width="40" customWidth="1"/>
    <col min="5139" max="5139" width="41.28515625" customWidth="1"/>
    <col min="5140" max="5140" width="36.140625" customWidth="1"/>
    <col min="5141" max="5141" width="33.7109375" customWidth="1"/>
    <col min="5142" max="5142" width="36.85546875" customWidth="1"/>
    <col min="5143" max="5143" width="35.7109375" customWidth="1"/>
    <col min="5144" max="5144" width="31.85546875" customWidth="1"/>
    <col min="5145" max="5145" width="40.85546875" customWidth="1"/>
    <col min="5146" max="5146" width="39.140625" customWidth="1"/>
    <col min="5147" max="5147" width="32" customWidth="1"/>
    <col min="5148" max="5148" width="30.85546875" customWidth="1"/>
    <col min="5149" max="5149" width="37.5703125" customWidth="1"/>
    <col min="5150" max="5150" width="31.5703125" customWidth="1"/>
    <col min="5151" max="5151" width="37.28515625" customWidth="1"/>
    <col min="5152" max="5152" width="35.28515625" customWidth="1"/>
    <col min="5153" max="5153" width="33" customWidth="1"/>
    <col min="5154" max="5154" width="19" customWidth="1"/>
    <col min="5377" max="5377" width="239.140625" customWidth="1"/>
    <col min="5378" max="5378" width="81.85546875" customWidth="1"/>
    <col min="5379" max="5382" width="0" hidden="1" customWidth="1"/>
    <col min="5383" max="5383" width="74.140625" customWidth="1"/>
    <col min="5384" max="5385" width="0" hidden="1" customWidth="1"/>
    <col min="5386" max="5386" width="78.85546875" customWidth="1"/>
    <col min="5387" max="5387" width="31.85546875" customWidth="1"/>
    <col min="5388" max="5388" width="40.85546875" customWidth="1"/>
    <col min="5389" max="5389" width="34.28515625" customWidth="1"/>
    <col min="5390" max="5390" width="34.7109375" customWidth="1"/>
    <col min="5391" max="5391" width="34.42578125" customWidth="1"/>
    <col min="5392" max="5392" width="37" customWidth="1"/>
    <col min="5393" max="5393" width="37.5703125" customWidth="1"/>
    <col min="5394" max="5394" width="40" customWidth="1"/>
    <col min="5395" max="5395" width="41.28515625" customWidth="1"/>
    <col min="5396" max="5396" width="36.140625" customWidth="1"/>
    <col min="5397" max="5397" width="33.7109375" customWidth="1"/>
    <col min="5398" max="5398" width="36.85546875" customWidth="1"/>
    <col min="5399" max="5399" width="35.7109375" customWidth="1"/>
    <col min="5400" max="5400" width="31.85546875" customWidth="1"/>
    <col min="5401" max="5401" width="40.85546875" customWidth="1"/>
    <col min="5402" max="5402" width="39.140625" customWidth="1"/>
    <col min="5403" max="5403" width="32" customWidth="1"/>
    <col min="5404" max="5404" width="30.85546875" customWidth="1"/>
    <col min="5405" max="5405" width="37.5703125" customWidth="1"/>
    <col min="5406" max="5406" width="31.5703125" customWidth="1"/>
    <col min="5407" max="5407" width="37.28515625" customWidth="1"/>
    <col min="5408" max="5408" width="35.28515625" customWidth="1"/>
    <col min="5409" max="5409" width="33" customWidth="1"/>
    <col min="5410" max="5410" width="19" customWidth="1"/>
    <col min="5633" max="5633" width="239.140625" customWidth="1"/>
    <col min="5634" max="5634" width="81.85546875" customWidth="1"/>
    <col min="5635" max="5638" width="0" hidden="1" customWidth="1"/>
    <col min="5639" max="5639" width="74.140625" customWidth="1"/>
    <col min="5640" max="5641" width="0" hidden="1" customWidth="1"/>
    <col min="5642" max="5642" width="78.85546875" customWidth="1"/>
    <col min="5643" max="5643" width="31.85546875" customWidth="1"/>
    <col min="5644" max="5644" width="40.85546875" customWidth="1"/>
    <col min="5645" max="5645" width="34.28515625" customWidth="1"/>
    <col min="5646" max="5646" width="34.7109375" customWidth="1"/>
    <col min="5647" max="5647" width="34.42578125" customWidth="1"/>
    <col min="5648" max="5648" width="37" customWidth="1"/>
    <col min="5649" max="5649" width="37.5703125" customWidth="1"/>
    <col min="5650" max="5650" width="40" customWidth="1"/>
    <col min="5651" max="5651" width="41.28515625" customWidth="1"/>
    <col min="5652" max="5652" width="36.140625" customWidth="1"/>
    <col min="5653" max="5653" width="33.7109375" customWidth="1"/>
    <col min="5654" max="5654" width="36.85546875" customWidth="1"/>
    <col min="5655" max="5655" width="35.7109375" customWidth="1"/>
    <col min="5656" max="5656" width="31.85546875" customWidth="1"/>
    <col min="5657" max="5657" width="40.85546875" customWidth="1"/>
    <col min="5658" max="5658" width="39.140625" customWidth="1"/>
    <col min="5659" max="5659" width="32" customWidth="1"/>
    <col min="5660" max="5660" width="30.85546875" customWidth="1"/>
    <col min="5661" max="5661" width="37.5703125" customWidth="1"/>
    <col min="5662" max="5662" width="31.5703125" customWidth="1"/>
    <col min="5663" max="5663" width="37.28515625" customWidth="1"/>
    <col min="5664" max="5664" width="35.28515625" customWidth="1"/>
    <col min="5665" max="5665" width="33" customWidth="1"/>
    <col min="5666" max="5666" width="19" customWidth="1"/>
    <col min="5889" max="5889" width="239.140625" customWidth="1"/>
    <col min="5890" max="5890" width="81.85546875" customWidth="1"/>
    <col min="5891" max="5894" width="0" hidden="1" customWidth="1"/>
    <col min="5895" max="5895" width="74.140625" customWidth="1"/>
    <col min="5896" max="5897" width="0" hidden="1" customWidth="1"/>
    <col min="5898" max="5898" width="78.85546875" customWidth="1"/>
    <col min="5899" max="5899" width="31.85546875" customWidth="1"/>
    <col min="5900" max="5900" width="40.85546875" customWidth="1"/>
    <col min="5901" max="5901" width="34.28515625" customWidth="1"/>
    <col min="5902" max="5902" width="34.7109375" customWidth="1"/>
    <col min="5903" max="5903" width="34.42578125" customWidth="1"/>
    <col min="5904" max="5904" width="37" customWidth="1"/>
    <col min="5905" max="5905" width="37.5703125" customWidth="1"/>
    <col min="5906" max="5906" width="40" customWidth="1"/>
    <col min="5907" max="5907" width="41.28515625" customWidth="1"/>
    <col min="5908" max="5908" width="36.140625" customWidth="1"/>
    <col min="5909" max="5909" width="33.7109375" customWidth="1"/>
    <col min="5910" max="5910" width="36.85546875" customWidth="1"/>
    <col min="5911" max="5911" width="35.7109375" customWidth="1"/>
    <col min="5912" max="5912" width="31.85546875" customWidth="1"/>
    <col min="5913" max="5913" width="40.85546875" customWidth="1"/>
    <col min="5914" max="5914" width="39.140625" customWidth="1"/>
    <col min="5915" max="5915" width="32" customWidth="1"/>
    <col min="5916" max="5916" width="30.85546875" customWidth="1"/>
    <col min="5917" max="5917" width="37.5703125" customWidth="1"/>
    <col min="5918" max="5918" width="31.5703125" customWidth="1"/>
    <col min="5919" max="5919" width="37.28515625" customWidth="1"/>
    <col min="5920" max="5920" width="35.28515625" customWidth="1"/>
    <col min="5921" max="5921" width="33" customWidth="1"/>
    <col min="5922" max="5922" width="19" customWidth="1"/>
    <col min="6145" max="6145" width="239.140625" customWidth="1"/>
    <col min="6146" max="6146" width="81.85546875" customWidth="1"/>
    <col min="6147" max="6150" width="0" hidden="1" customWidth="1"/>
    <col min="6151" max="6151" width="74.140625" customWidth="1"/>
    <col min="6152" max="6153" width="0" hidden="1" customWidth="1"/>
    <col min="6154" max="6154" width="78.85546875" customWidth="1"/>
    <col min="6155" max="6155" width="31.85546875" customWidth="1"/>
    <col min="6156" max="6156" width="40.85546875" customWidth="1"/>
    <col min="6157" max="6157" width="34.28515625" customWidth="1"/>
    <col min="6158" max="6158" width="34.7109375" customWidth="1"/>
    <col min="6159" max="6159" width="34.42578125" customWidth="1"/>
    <col min="6160" max="6160" width="37" customWidth="1"/>
    <col min="6161" max="6161" width="37.5703125" customWidth="1"/>
    <col min="6162" max="6162" width="40" customWidth="1"/>
    <col min="6163" max="6163" width="41.28515625" customWidth="1"/>
    <col min="6164" max="6164" width="36.140625" customWidth="1"/>
    <col min="6165" max="6165" width="33.7109375" customWidth="1"/>
    <col min="6166" max="6166" width="36.85546875" customWidth="1"/>
    <col min="6167" max="6167" width="35.7109375" customWidth="1"/>
    <col min="6168" max="6168" width="31.85546875" customWidth="1"/>
    <col min="6169" max="6169" width="40.85546875" customWidth="1"/>
    <col min="6170" max="6170" width="39.140625" customWidth="1"/>
    <col min="6171" max="6171" width="32" customWidth="1"/>
    <col min="6172" max="6172" width="30.85546875" customWidth="1"/>
    <col min="6173" max="6173" width="37.5703125" customWidth="1"/>
    <col min="6174" max="6174" width="31.5703125" customWidth="1"/>
    <col min="6175" max="6175" width="37.28515625" customWidth="1"/>
    <col min="6176" max="6176" width="35.28515625" customWidth="1"/>
    <col min="6177" max="6177" width="33" customWidth="1"/>
    <col min="6178" max="6178" width="19" customWidth="1"/>
    <col min="6401" max="6401" width="239.140625" customWidth="1"/>
    <col min="6402" max="6402" width="81.85546875" customWidth="1"/>
    <col min="6403" max="6406" width="0" hidden="1" customWidth="1"/>
    <col min="6407" max="6407" width="74.140625" customWidth="1"/>
    <col min="6408" max="6409" width="0" hidden="1" customWidth="1"/>
    <col min="6410" max="6410" width="78.85546875" customWidth="1"/>
    <col min="6411" max="6411" width="31.85546875" customWidth="1"/>
    <col min="6412" max="6412" width="40.85546875" customWidth="1"/>
    <col min="6413" max="6413" width="34.28515625" customWidth="1"/>
    <col min="6414" max="6414" width="34.7109375" customWidth="1"/>
    <col min="6415" max="6415" width="34.42578125" customWidth="1"/>
    <col min="6416" max="6416" width="37" customWidth="1"/>
    <col min="6417" max="6417" width="37.5703125" customWidth="1"/>
    <col min="6418" max="6418" width="40" customWidth="1"/>
    <col min="6419" max="6419" width="41.28515625" customWidth="1"/>
    <col min="6420" max="6420" width="36.140625" customWidth="1"/>
    <col min="6421" max="6421" width="33.7109375" customWidth="1"/>
    <col min="6422" max="6422" width="36.85546875" customWidth="1"/>
    <col min="6423" max="6423" width="35.7109375" customWidth="1"/>
    <col min="6424" max="6424" width="31.85546875" customWidth="1"/>
    <col min="6425" max="6425" width="40.85546875" customWidth="1"/>
    <col min="6426" max="6426" width="39.140625" customWidth="1"/>
    <col min="6427" max="6427" width="32" customWidth="1"/>
    <col min="6428" max="6428" width="30.85546875" customWidth="1"/>
    <col min="6429" max="6429" width="37.5703125" customWidth="1"/>
    <col min="6430" max="6430" width="31.5703125" customWidth="1"/>
    <col min="6431" max="6431" width="37.28515625" customWidth="1"/>
    <col min="6432" max="6432" width="35.28515625" customWidth="1"/>
    <col min="6433" max="6433" width="33" customWidth="1"/>
    <col min="6434" max="6434" width="19" customWidth="1"/>
    <col min="6657" max="6657" width="239.140625" customWidth="1"/>
    <col min="6658" max="6658" width="81.85546875" customWidth="1"/>
    <col min="6659" max="6662" width="0" hidden="1" customWidth="1"/>
    <col min="6663" max="6663" width="74.140625" customWidth="1"/>
    <col min="6664" max="6665" width="0" hidden="1" customWidth="1"/>
    <col min="6666" max="6666" width="78.85546875" customWidth="1"/>
    <col min="6667" max="6667" width="31.85546875" customWidth="1"/>
    <col min="6668" max="6668" width="40.85546875" customWidth="1"/>
    <col min="6669" max="6669" width="34.28515625" customWidth="1"/>
    <col min="6670" max="6670" width="34.7109375" customWidth="1"/>
    <col min="6671" max="6671" width="34.42578125" customWidth="1"/>
    <col min="6672" max="6672" width="37" customWidth="1"/>
    <col min="6673" max="6673" width="37.5703125" customWidth="1"/>
    <col min="6674" max="6674" width="40" customWidth="1"/>
    <col min="6675" max="6675" width="41.28515625" customWidth="1"/>
    <col min="6676" max="6676" width="36.140625" customWidth="1"/>
    <col min="6677" max="6677" width="33.7109375" customWidth="1"/>
    <col min="6678" max="6678" width="36.85546875" customWidth="1"/>
    <col min="6679" max="6679" width="35.7109375" customWidth="1"/>
    <col min="6680" max="6680" width="31.85546875" customWidth="1"/>
    <col min="6681" max="6681" width="40.85546875" customWidth="1"/>
    <col min="6682" max="6682" width="39.140625" customWidth="1"/>
    <col min="6683" max="6683" width="32" customWidth="1"/>
    <col min="6684" max="6684" width="30.85546875" customWidth="1"/>
    <col min="6685" max="6685" width="37.5703125" customWidth="1"/>
    <col min="6686" max="6686" width="31.5703125" customWidth="1"/>
    <col min="6687" max="6687" width="37.28515625" customWidth="1"/>
    <col min="6688" max="6688" width="35.28515625" customWidth="1"/>
    <col min="6689" max="6689" width="33" customWidth="1"/>
    <col min="6690" max="6690" width="19" customWidth="1"/>
    <col min="6913" max="6913" width="239.140625" customWidth="1"/>
    <col min="6914" max="6914" width="81.85546875" customWidth="1"/>
    <col min="6915" max="6918" width="0" hidden="1" customWidth="1"/>
    <col min="6919" max="6919" width="74.140625" customWidth="1"/>
    <col min="6920" max="6921" width="0" hidden="1" customWidth="1"/>
    <col min="6922" max="6922" width="78.85546875" customWidth="1"/>
    <col min="6923" max="6923" width="31.85546875" customWidth="1"/>
    <col min="6924" max="6924" width="40.85546875" customWidth="1"/>
    <col min="6925" max="6925" width="34.28515625" customWidth="1"/>
    <col min="6926" max="6926" width="34.7109375" customWidth="1"/>
    <col min="6927" max="6927" width="34.42578125" customWidth="1"/>
    <col min="6928" max="6928" width="37" customWidth="1"/>
    <col min="6929" max="6929" width="37.5703125" customWidth="1"/>
    <col min="6930" max="6930" width="40" customWidth="1"/>
    <col min="6931" max="6931" width="41.28515625" customWidth="1"/>
    <col min="6932" max="6932" width="36.140625" customWidth="1"/>
    <col min="6933" max="6933" width="33.7109375" customWidth="1"/>
    <col min="6934" max="6934" width="36.85546875" customWidth="1"/>
    <col min="6935" max="6935" width="35.7109375" customWidth="1"/>
    <col min="6936" max="6936" width="31.85546875" customWidth="1"/>
    <col min="6937" max="6937" width="40.85546875" customWidth="1"/>
    <col min="6938" max="6938" width="39.140625" customWidth="1"/>
    <col min="6939" max="6939" width="32" customWidth="1"/>
    <col min="6940" max="6940" width="30.85546875" customWidth="1"/>
    <col min="6941" max="6941" width="37.5703125" customWidth="1"/>
    <col min="6942" max="6942" width="31.5703125" customWidth="1"/>
    <col min="6943" max="6943" width="37.28515625" customWidth="1"/>
    <col min="6944" max="6944" width="35.28515625" customWidth="1"/>
    <col min="6945" max="6945" width="33" customWidth="1"/>
    <col min="6946" max="6946" width="19" customWidth="1"/>
    <col min="7169" max="7169" width="239.140625" customWidth="1"/>
    <col min="7170" max="7170" width="81.85546875" customWidth="1"/>
    <col min="7171" max="7174" width="0" hidden="1" customWidth="1"/>
    <col min="7175" max="7175" width="74.140625" customWidth="1"/>
    <col min="7176" max="7177" width="0" hidden="1" customWidth="1"/>
    <col min="7178" max="7178" width="78.85546875" customWidth="1"/>
    <col min="7179" max="7179" width="31.85546875" customWidth="1"/>
    <col min="7180" max="7180" width="40.85546875" customWidth="1"/>
    <col min="7181" max="7181" width="34.28515625" customWidth="1"/>
    <col min="7182" max="7182" width="34.7109375" customWidth="1"/>
    <col min="7183" max="7183" width="34.42578125" customWidth="1"/>
    <col min="7184" max="7184" width="37" customWidth="1"/>
    <col min="7185" max="7185" width="37.5703125" customWidth="1"/>
    <col min="7186" max="7186" width="40" customWidth="1"/>
    <col min="7187" max="7187" width="41.28515625" customWidth="1"/>
    <col min="7188" max="7188" width="36.140625" customWidth="1"/>
    <col min="7189" max="7189" width="33.7109375" customWidth="1"/>
    <col min="7190" max="7190" width="36.85546875" customWidth="1"/>
    <col min="7191" max="7191" width="35.7109375" customWidth="1"/>
    <col min="7192" max="7192" width="31.85546875" customWidth="1"/>
    <col min="7193" max="7193" width="40.85546875" customWidth="1"/>
    <col min="7194" max="7194" width="39.140625" customWidth="1"/>
    <col min="7195" max="7195" width="32" customWidth="1"/>
    <col min="7196" max="7196" width="30.85546875" customWidth="1"/>
    <col min="7197" max="7197" width="37.5703125" customWidth="1"/>
    <col min="7198" max="7198" width="31.5703125" customWidth="1"/>
    <col min="7199" max="7199" width="37.28515625" customWidth="1"/>
    <col min="7200" max="7200" width="35.28515625" customWidth="1"/>
    <col min="7201" max="7201" width="33" customWidth="1"/>
    <col min="7202" max="7202" width="19" customWidth="1"/>
    <col min="7425" max="7425" width="239.140625" customWidth="1"/>
    <col min="7426" max="7426" width="81.85546875" customWidth="1"/>
    <col min="7427" max="7430" width="0" hidden="1" customWidth="1"/>
    <col min="7431" max="7431" width="74.140625" customWidth="1"/>
    <col min="7432" max="7433" width="0" hidden="1" customWidth="1"/>
    <col min="7434" max="7434" width="78.85546875" customWidth="1"/>
    <col min="7435" max="7435" width="31.85546875" customWidth="1"/>
    <col min="7436" max="7436" width="40.85546875" customWidth="1"/>
    <col min="7437" max="7437" width="34.28515625" customWidth="1"/>
    <col min="7438" max="7438" width="34.7109375" customWidth="1"/>
    <col min="7439" max="7439" width="34.42578125" customWidth="1"/>
    <col min="7440" max="7440" width="37" customWidth="1"/>
    <col min="7441" max="7441" width="37.5703125" customWidth="1"/>
    <col min="7442" max="7442" width="40" customWidth="1"/>
    <col min="7443" max="7443" width="41.28515625" customWidth="1"/>
    <col min="7444" max="7444" width="36.140625" customWidth="1"/>
    <col min="7445" max="7445" width="33.7109375" customWidth="1"/>
    <col min="7446" max="7446" width="36.85546875" customWidth="1"/>
    <col min="7447" max="7447" width="35.7109375" customWidth="1"/>
    <col min="7448" max="7448" width="31.85546875" customWidth="1"/>
    <col min="7449" max="7449" width="40.85546875" customWidth="1"/>
    <col min="7450" max="7450" width="39.140625" customWidth="1"/>
    <col min="7451" max="7451" width="32" customWidth="1"/>
    <col min="7452" max="7452" width="30.85546875" customWidth="1"/>
    <col min="7453" max="7453" width="37.5703125" customWidth="1"/>
    <col min="7454" max="7454" width="31.5703125" customWidth="1"/>
    <col min="7455" max="7455" width="37.28515625" customWidth="1"/>
    <col min="7456" max="7456" width="35.28515625" customWidth="1"/>
    <col min="7457" max="7457" width="33" customWidth="1"/>
    <col min="7458" max="7458" width="19" customWidth="1"/>
    <col min="7681" max="7681" width="239.140625" customWidth="1"/>
    <col min="7682" max="7682" width="81.85546875" customWidth="1"/>
    <col min="7683" max="7686" width="0" hidden="1" customWidth="1"/>
    <col min="7687" max="7687" width="74.140625" customWidth="1"/>
    <col min="7688" max="7689" width="0" hidden="1" customWidth="1"/>
    <col min="7690" max="7690" width="78.85546875" customWidth="1"/>
    <col min="7691" max="7691" width="31.85546875" customWidth="1"/>
    <col min="7692" max="7692" width="40.85546875" customWidth="1"/>
    <col min="7693" max="7693" width="34.28515625" customWidth="1"/>
    <col min="7694" max="7694" width="34.7109375" customWidth="1"/>
    <col min="7695" max="7695" width="34.42578125" customWidth="1"/>
    <col min="7696" max="7696" width="37" customWidth="1"/>
    <col min="7697" max="7697" width="37.5703125" customWidth="1"/>
    <col min="7698" max="7698" width="40" customWidth="1"/>
    <col min="7699" max="7699" width="41.28515625" customWidth="1"/>
    <col min="7700" max="7700" width="36.140625" customWidth="1"/>
    <col min="7701" max="7701" width="33.7109375" customWidth="1"/>
    <col min="7702" max="7702" width="36.85546875" customWidth="1"/>
    <col min="7703" max="7703" width="35.7109375" customWidth="1"/>
    <col min="7704" max="7704" width="31.85546875" customWidth="1"/>
    <col min="7705" max="7705" width="40.85546875" customWidth="1"/>
    <col min="7706" max="7706" width="39.140625" customWidth="1"/>
    <col min="7707" max="7707" width="32" customWidth="1"/>
    <col min="7708" max="7708" width="30.85546875" customWidth="1"/>
    <col min="7709" max="7709" width="37.5703125" customWidth="1"/>
    <col min="7710" max="7710" width="31.5703125" customWidth="1"/>
    <col min="7711" max="7711" width="37.28515625" customWidth="1"/>
    <col min="7712" max="7712" width="35.28515625" customWidth="1"/>
    <col min="7713" max="7713" width="33" customWidth="1"/>
    <col min="7714" max="7714" width="19" customWidth="1"/>
    <col min="7937" max="7937" width="239.140625" customWidth="1"/>
    <col min="7938" max="7938" width="81.85546875" customWidth="1"/>
    <col min="7939" max="7942" width="0" hidden="1" customWidth="1"/>
    <col min="7943" max="7943" width="74.140625" customWidth="1"/>
    <col min="7944" max="7945" width="0" hidden="1" customWidth="1"/>
    <col min="7946" max="7946" width="78.85546875" customWidth="1"/>
    <col min="7947" max="7947" width="31.85546875" customWidth="1"/>
    <col min="7948" max="7948" width="40.85546875" customWidth="1"/>
    <col min="7949" max="7949" width="34.28515625" customWidth="1"/>
    <col min="7950" max="7950" width="34.7109375" customWidth="1"/>
    <col min="7951" max="7951" width="34.42578125" customWidth="1"/>
    <col min="7952" max="7952" width="37" customWidth="1"/>
    <col min="7953" max="7953" width="37.5703125" customWidth="1"/>
    <col min="7954" max="7954" width="40" customWidth="1"/>
    <col min="7955" max="7955" width="41.28515625" customWidth="1"/>
    <col min="7956" max="7956" width="36.140625" customWidth="1"/>
    <col min="7957" max="7957" width="33.7109375" customWidth="1"/>
    <col min="7958" max="7958" width="36.85546875" customWidth="1"/>
    <col min="7959" max="7959" width="35.7109375" customWidth="1"/>
    <col min="7960" max="7960" width="31.85546875" customWidth="1"/>
    <col min="7961" max="7961" width="40.85546875" customWidth="1"/>
    <col min="7962" max="7962" width="39.140625" customWidth="1"/>
    <col min="7963" max="7963" width="32" customWidth="1"/>
    <col min="7964" max="7964" width="30.85546875" customWidth="1"/>
    <col min="7965" max="7965" width="37.5703125" customWidth="1"/>
    <col min="7966" max="7966" width="31.5703125" customWidth="1"/>
    <col min="7967" max="7967" width="37.28515625" customWidth="1"/>
    <col min="7968" max="7968" width="35.28515625" customWidth="1"/>
    <col min="7969" max="7969" width="33" customWidth="1"/>
    <col min="7970" max="7970" width="19" customWidth="1"/>
    <col min="8193" max="8193" width="239.140625" customWidth="1"/>
    <col min="8194" max="8194" width="81.85546875" customWidth="1"/>
    <col min="8195" max="8198" width="0" hidden="1" customWidth="1"/>
    <col min="8199" max="8199" width="74.140625" customWidth="1"/>
    <col min="8200" max="8201" width="0" hidden="1" customWidth="1"/>
    <col min="8202" max="8202" width="78.85546875" customWidth="1"/>
    <col min="8203" max="8203" width="31.85546875" customWidth="1"/>
    <col min="8204" max="8204" width="40.85546875" customWidth="1"/>
    <col min="8205" max="8205" width="34.28515625" customWidth="1"/>
    <col min="8206" max="8206" width="34.7109375" customWidth="1"/>
    <col min="8207" max="8207" width="34.42578125" customWidth="1"/>
    <col min="8208" max="8208" width="37" customWidth="1"/>
    <col min="8209" max="8209" width="37.5703125" customWidth="1"/>
    <col min="8210" max="8210" width="40" customWidth="1"/>
    <col min="8211" max="8211" width="41.28515625" customWidth="1"/>
    <col min="8212" max="8212" width="36.140625" customWidth="1"/>
    <col min="8213" max="8213" width="33.7109375" customWidth="1"/>
    <col min="8214" max="8214" width="36.85546875" customWidth="1"/>
    <col min="8215" max="8215" width="35.7109375" customWidth="1"/>
    <col min="8216" max="8216" width="31.85546875" customWidth="1"/>
    <col min="8217" max="8217" width="40.85546875" customWidth="1"/>
    <col min="8218" max="8218" width="39.140625" customWidth="1"/>
    <col min="8219" max="8219" width="32" customWidth="1"/>
    <col min="8220" max="8220" width="30.85546875" customWidth="1"/>
    <col min="8221" max="8221" width="37.5703125" customWidth="1"/>
    <col min="8222" max="8222" width="31.5703125" customWidth="1"/>
    <col min="8223" max="8223" width="37.28515625" customWidth="1"/>
    <col min="8224" max="8224" width="35.28515625" customWidth="1"/>
    <col min="8225" max="8225" width="33" customWidth="1"/>
    <col min="8226" max="8226" width="19" customWidth="1"/>
    <col min="8449" max="8449" width="239.140625" customWidth="1"/>
    <col min="8450" max="8450" width="81.85546875" customWidth="1"/>
    <col min="8451" max="8454" width="0" hidden="1" customWidth="1"/>
    <col min="8455" max="8455" width="74.140625" customWidth="1"/>
    <col min="8456" max="8457" width="0" hidden="1" customWidth="1"/>
    <col min="8458" max="8458" width="78.85546875" customWidth="1"/>
    <col min="8459" max="8459" width="31.85546875" customWidth="1"/>
    <col min="8460" max="8460" width="40.85546875" customWidth="1"/>
    <col min="8461" max="8461" width="34.28515625" customWidth="1"/>
    <col min="8462" max="8462" width="34.7109375" customWidth="1"/>
    <col min="8463" max="8463" width="34.42578125" customWidth="1"/>
    <col min="8464" max="8464" width="37" customWidth="1"/>
    <col min="8465" max="8465" width="37.5703125" customWidth="1"/>
    <col min="8466" max="8466" width="40" customWidth="1"/>
    <col min="8467" max="8467" width="41.28515625" customWidth="1"/>
    <col min="8468" max="8468" width="36.140625" customWidth="1"/>
    <col min="8469" max="8469" width="33.7109375" customWidth="1"/>
    <col min="8470" max="8470" width="36.85546875" customWidth="1"/>
    <col min="8471" max="8471" width="35.7109375" customWidth="1"/>
    <col min="8472" max="8472" width="31.85546875" customWidth="1"/>
    <col min="8473" max="8473" width="40.85546875" customWidth="1"/>
    <col min="8474" max="8474" width="39.140625" customWidth="1"/>
    <col min="8475" max="8475" width="32" customWidth="1"/>
    <col min="8476" max="8476" width="30.85546875" customWidth="1"/>
    <col min="8477" max="8477" width="37.5703125" customWidth="1"/>
    <col min="8478" max="8478" width="31.5703125" customWidth="1"/>
    <col min="8479" max="8479" width="37.28515625" customWidth="1"/>
    <col min="8480" max="8480" width="35.28515625" customWidth="1"/>
    <col min="8481" max="8481" width="33" customWidth="1"/>
    <col min="8482" max="8482" width="19" customWidth="1"/>
    <col min="8705" max="8705" width="239.140625" customWidth="1"/>
    <col min="8706" max="8706" width="81.85546875" customWidth="1"/>
    <col min="8707" max="8710" width="0" hidden="1" customWidth="1"/>
    <col min="8711" max="8711" width="74.140625" customWidth="1"/>
    <col min="8712" max="8713" width="0" hidden="1" customWidth="1"/>
    <col min="8714" max="8714" width="78.85546875" customWidth="1"/>
    <col min="8715" max="8715" width="31.85546875" customWidth="1"/>
    <col min="8716" max="8716" width="40.85546875" customWidth="1"/>
    <col min="8717" max="8717" width="34.28515625" customWidth="1"/>
    <col min="8718" max="8718" width="34.7109375" customWidth="1"/>
    <col min="8719" max="8719" width="34.42578125" customWidth="1"/>
    <col min="8720" max="8720" width="37" customWidth="1"/>
    <col min="8721" max="8721" width="37.5703125" customWidth="1"/>
    <col min="8722" max="8722" width="40" customWidth="1"/>
    <col min="8723" max="8723" width="41.28515625" customWidth="1"/>
    <col min="8724" max="8724" width="36.140625" customWidth="1"/>
    <col min="8725" max="8725" width="33.7109375" customWidth="1"/>
    <col min="8726" max="8726" width="36.85546875" customWidth="1"/>
    <col min="8727" max="8727" width="35.7109375" customWidth="1"/>
    <col min="8728" max="8728" width="31.85546875" customWidth="1"/>
    <col min="8729" max="8729" width="40.85546875" customWidth="1"/>
    <col min="8730" max="8730" width="39.140625" customWidth="1"/>
    <col min="8731" max="8731" width="32" customWidth="1"/>
    <col min="8732" max="8732" width="30.85546875" customWidth="1"/>
    <col min="8733" max="8733" width="37.5703125" customWidth="1"/>
    <col min="8734" max="8734" width="31.5703125" customWidth="1"/>
    <col min="8735" max="8735" width="37.28515625" customWidth="1"/>
    <col min="8736" max="8736" width="35.28515625" customWidth="1"/>
    <col min="8737" max="8737" width="33" customWidth="1"/>
    <col min="8738" max="8738" width="19" customWidth="1"/>
    <col min="8961" max="8961" width="239.140625" customWidth="1"/>
    <col min="8962" max="8962" width="81.85546875" customWidth="1"/>
    <col min="8963" max="8966" width="0" hidden="1" customWidth="1"/>
    <col min="8967" max="8967" width="74.140625" customWidth="1"/>
    <col min="8968" max="8969" width="0" hidden="1" customWidth="1"/>
    <col min="8970" max="8970" width="78.85546875" customWidth="1"/>
    <col min="8971" max="8971" width="31.85546875" customWidth="1"/>
    <col min="8972" max="8972" width="40.85546875" customWidth="1"/>
    <col min="8973" max="8973" width="34.28515625" customWidth="1"/>
    <col min="8974" max="8974" width="34.7109375" customWidth="1"/>
    <col min="8975" max="8975" width="34.42578125" customWidth="1"/>
    <col min="8976" max="8976" width="37" customWidth="1"/>
    <col min="8977" max="8977" width="37.5703125" customWidth="1"/>
    <col min="8978" max="8978" width="40" customWidth="1"/>
    <col min="8979" max="8979" width="41.28515625" customWidth="1"/>
    <col min="8980" max="8980" width="36.140625" customWidth="1"/>
    <col min="8981" max="8981" width="33.7109375" customWidth="1"/>
    <col min="8982" max="8982" width="36.85546875" customWidth="1"/>
    <col min="8983" max="8983" width="35.7109375" customWidth="1"/>
    <col min="8984" max="8984" width="31.85546875" customWidth="1"/>
    <col min="8985" max="8985" width="40.85546875" customWidth="1"/>
    <col min="8986" max="8986" width="39.140625" customWidth="1"/>
    <col min="8987" max="8987" width="32" customWidth="1"/>
    <col min="8988" max="8988" width="30.85546875" customWidth="1"/>
    <col min="8989" max="8989" width="37.5703125" customWidth="1"/>
    <col min="8990" max="8990" width="31.5703125" customWidth="1"/>
    <col min="8991" max="8991" width="37.28515625" customWidth="1"/>
    <col min="8992" max="8992" width="35.28515625" customWidth="1"/>
    <col min="8993" max="8993" width="33" customWidth="1"/>
    <col min="8994" max="8994" width="19" customWidth="1"/>
    <col min="9217" max="9217" width="239.140625" customWidth="1"/>
    <col min="9218" max="9218" width="81.85546875" customWidth="1"/>
    <col min="9219" max="9222" width="0" hidden="1" customWidth="1"/>
    <col min="9223" max="9223" width="74.140625" customWidth="1"/>
    <col min="9224" max="9225" width="0" hidden="1" customWidth="1"/>
    <col min="9226" max="9226" width="78.85546875" customWidth="1"/>
    <col min="9227" max="9227" width="31.85546875" customWidth="1"/>
    <col min="9228" max="9228" width="40.85546875" customWidth="1"/>
    <col min="9229" max="9229" width="34.28515625" customWidth="1"/>
    <col min="9230" max="9230" width="34.7109375" customWidth="1"/>
    <col min="9231" max="9231" width="34.42578125" customWidth="1"/>
    <col min="9232" max="9232" width="37" customWidth="1"/>
    <col min="9233" max="9233" width="37.5703125" customWidth="1"/>
    <col min="9234" max="9234" width="40" customWidth="1"/>
    <col min="9235" max="9235" width="41.28515625" customWidth="1"/>
    <col min="9236" max="9236" width="36.140625" customWidth="1"/>
    <col min="9237" max="9237" width="33.7109375" customWidth="1"/>
    <col min="9238" max="9238" width="36.85546875" customWidth="1"/>
    <col min="9239" max="9239" width="35.7109375" customWidth="1"/>
    <col min="9240" max="9240" width="31.85546875" customWidth="1"/>
    <col min="9241" max="9241" width="40.85546875" customWidth="1"/>
    <col min="9242" max="9242" width="39.140625" customWidth="1"/>
    <col min="9243" max="9243" width="32" customWidth="1"/>
    <col min="9244" max="9244" width="30.85546875" customWidth="1"/>
    <col min="9245" max="9245" width="37.5703125" customWidth="1"/>
    <col min="9246" max="9246" width="31.5703125" customWidth="1"/>
    <col min="9247" max="9247" width="37.28515625" customWidth="1"/>
    <col min="9248" max="9248" width="35.28515625" customWidth="1"/>
    <col min="9249" max="9249" width="33" customWidth="1"/>
    <col min="9250" max="9250" width="19" customWidth="1"/>
    <col min="9473" max="9473" width="239.140625" customWidth="1"/>
    <col min="9474" max="9474" width="81.85546875" customWidth="1"/>
    <col min="9475" max="9478" width="0" hidden="1" customWidth="1"/>
    <col min="9479" max="9479" width="74.140625" customWidth="1"/>
    <col min="9480" max="9481" width="0" hidden="1" customWidth="1"/>
    <col min="9482" max="9482" width="78.85546875" customWidth="1"/>
    <col min="9483" max="9483" width="31.85546875" customWidth="1"/>
    <col min="9484" max="9484" width="40.85546875" customWidth="1"/>
    <col min="9485" max="9485" width="34.28515625" customWidth="1"/>
    <col min="9486" max="9486" width="34.7109375" customWidth="1"/>
    <col min="9487" max="9487" width="34.42578125" customWidth="1"/>
    <col min="9488" max="9488" width="37" customWidth="1"/>
    <col min="9489" max="9489" width="37.5703125" customWidth="1"/>
    <col min="9490" max="9490" width="40" customWidth="1"/>
    <col min="9491" max="9491" width="41.28515625" customWidth="1"/>
    <col min="9492" max="9492" width="36.140625" customWidth="1"/>
    <col min="9493" max="9493" width="33.7109375" customWidth="1"/>
    <col min="9494" max="9494" width="36.85546875" customWidth="1"/>
    <col min="9495" max="9495" width="35.7109375" customWidth="1"/>
    <col min="9496" max="9496" width="31.85546875" customWidth="1"/>
    <col min="9497" max="9497" width="40.85546875" customWidth="1"/>
    <col min="9498" max="9498" width="39.140625" customWidth="1"/>
    <col min="9499" max="9499" width="32" customWidth="1"/>
    <col min="9500" max="9500" width="30.85546875" customWidth="1"/>
    <col min="9501" max="9501" width="37.5703125" customWidth="1"/>
    <col min="9502" max="9502" width="31.5703125" customWidth="1"/>
    <col min="9503" max="9503" width="37.28515625" customWidth="1"/>
    <col min="9504" max="9504" width="35.28515625" customWidth="1"/>
    <col min="9505" max="9505" width="33" customWidth="1"/>
    <col min="9506" max="9506" width="19" customWidth="1"/>
    <col min="9729" max="9729" width="239.140625" customWidth="1"/>
    <col min="9730" max="9730" width="81.85546875" customWidth="1"/>
    <col min="9731" max="9734" width="0" hidden="1" customWidth="1"/>
    <col min="9735" max="9735" width="74.140625" customWidth="1"/>
    <col min="9736" max="9737" width="0" hidden="1" customWidth="1"/>
    <col min="9738" max="9738" width="78.85546875" customWidth="1"/>
    <col min="9739" max="9739" width="31.85546875" customWidth="1"/>
    <col min="9740" max="9740" width="40.85546875" customWidth="1"/>
    <col min="9741" max="9741" width="34.28515625" customWidth="1"/>
    <col min="9742" max="9742" width="34.7109375" customWidth="1"/>
    <col min="9743" max="9743" width="34.42578125" customWidth="1"/>
    <col min="9744" max="9744" width="37" customWidth="1"/>
    <col min="9745" max="9745" width="37.5703125" customWidth="1"/>
    <col min="9746" max="9746" width="40" customWidth="1"/>
    <col min="9747" max="9747" width="41.28515625" customWidth="1"/>
    <col min="9748" max="9748" width="36.140625" customWidth="1"/>
    <col min="9749" max="9749" width="33.7109375" customWidth="1"/>
    <col min="9750" max="9750" width="36.85546875" customWidth="1"/>
    <col min="9751" max="9751" width="35.7109375" customWidth="1"/>
    <col min="9752" max="9752" width="31.85546875" customWidth="1"/>
    <col min="9753" max="9753" width="40.85546875" customWidth="1"/>
    <col min="9754" max="9754" width="39.140625" customWidth="1"/>
    <col min="9755" max="9755" width="32" customWidth="1"/>
    <col min="9756" max="9756" width="30.85546875" customWidth="1"/>
    <col min="9757" max="9757" width="37.5703125" customWidth="1"/>
    <col min="9758" max="9758" width="31.5703125" customWidth="1"/>
    <col min="9759" max="9759" width="37.28515625" customWidth="1"/>
    <col min="9760" max="9760" width="35.28515625" customWidth="1"/>
    <col min="9761" max="9761" width="33" customWidth="1"/>
    <col min="9762" max="9762" width="19" customWidth="1"/>
    <col min="9985" max="9985" width="239.140625" customWidth="1"/>
    <col min="9986" max="9986" width="81.85546875" customWidth="1"/>
    <col min="9987" max="9990" width="0" hidden="1" customWidth="1"/>
    <col min="9991" max="9991" width="74.140625" customWidth="1"/>
    <col min="9992" max="9993" width="0" hidden="1" customWidth="1"/>
    <col min="9994" max="9994" width="78.85546875" customWidth="1"/>
    <col min="9995" max="9995" width="31.85546875" customWidth="1"/>
    <col min="9996" max="9996" width="40.85546875" customWidth="1"/>
    <col min="9997" max="9997" width="34.28515625" customWidth="1"/>
    <col min="9998" max="9998" width="34.7109375" customWidth="1"/>
    <col min="9999" max="9999" width="34.42578125" customWidth="1"/>
    <col min="10000" max="10000" width="37" customWidth="1"/>
    <col min="10001" max="10001" width="37.5703125" customWidth="1"/>
    <col min="10002" max="10002" width="40" customWidth="1"/>
    <col min="10003" max="10003" width="41.28515625" customWidth="1"/>
    <col min="10004" max="10004" width="36.140625" customWidth="1"/>
    <col min="10005" max="10005" width="33.7109375" customWidth="1"/>
    <col min="10006" max="10006" width="36.85546875" customWidth="1"/>
    <col min="10007" max="10007" width="35.7109375" customWidth="1"/>
    <col min="10008" max="10008" width="31.85546875" customWidth="1"/>
    <col min="10009" max="10009" width="40.85546875" customWidth="1"/>
    <col min="10010" max="10010" width="39.140625" customWidth="1"/>
    <col min="10011" max="10011" width="32" customWidth="1"/>
    <col min="10012" max="10012" width="30.85546875" customWidth="1"/>
    <col min="10013" max="10013" width="37.5703125" customWidth="1"/>
    <col min="10014" max="10014" width="31.5703125" customWidth="1"/>
    <col min="10015" max="10015" width="37.28515625" customWidth="1"/>
    <col min="10016" max="10016" width="35.28515625" customWidth="1"/>
    <col min="10017" max="10017" width="33" customWidth="1"/>
    <col min="10018" max="10018" width="19" customWidth="1"/>
    <col min="10241" max="10241" width="239.140625" customWidth="1"/>
    <col min="10242" max="10242" width="81.85546875" customWidth="1"/>
    <col min="10243" max="10246" width="0" hidden="1" customWidth="1"/>
    <col min="10247" max="10247" width="74.140625" customWidth="1"/>
    <col min="10248" max="10249" width="0" hidden="1" customWidth="1"/>
    <col min="10250" max="10250" width="78.85546875" customWidth="1"/>
    <col min="10251" max="10251" width="31.85546875" customWidth="1"/>
    <col min="10252" max="10252" width="40.85546875" customWidth="1"/>
    <col min="10253" max="10253" width="34.28515625" customWidth="1"/>
    <col min="10254" max="10254" width="34.7109375" customWidth="1"/>
    <col min="10255" max="10255" width="34.42578125" customWidth="1"/>
    <col min="10256" max="10256" width="37" customWidth="1"/>
    <col min="10257" max="10257" width="37.5703125" customWidth="1"/>
    <col min="10258" max="10258" width="40" customWidth="1"/>
    <col min="10259" max="10259" width="41.28515625" customWidth="1"/>
    <col min="10260" max="10260" width="36.140625" customWidth="1"/>
    <col min="10261" max="10261" width="33.7109375" customWidth="1"/>
    <col min="10262" max="10262" width="36.85546875" customWidth="1"/>
    <col min="10263" max="10263" width="35.7109375" customWidth="1"/>
    <col min="10264" max="10264" width="31.85546875" customWidth="1"/>
    <col min="10265" max="10265" width="40.85546875" customWidth="1"/>
    <col min="10266" max="10266" width="39.140625" customWidth="1"/>
    <col min="10267" max="10267" width="32" customWidth="1"/>
    <col min="10268" max="10268" width="30.85546875" customWidth="1"/>
    <col min="10269" max="10269" width="37.5703125" customWidth="1"/>
    <col min="10270" max="10270" width="31.5703125" customWidth="1"/>
    <col min="10271" max="10271" width="37.28515625" customWidth="1"/>
    <col min="10272" max="10272" width="35.28515625" customWidth="1"/>
    <col min="10273" max="10273" width="33" customWidth="1"/>
    <col min="10274" max="10274" width="19" customWidth="1"/>
    <col min="10497" max="10497" width="239.140625" customWidth="1"/>
    <col min="10498" max="10498" width="81.85546875" customWidth="1"/>
    <col min="10499" max="10502" width="0" hidden="1" customWidth="1"/>
    <col min="10503" max="10503" width="74.140625" customWidth="1"/>
    <col min="10504" max="10505" width="0" hidden="1" customWidth="1"/>
    <col min="10506" max="10506" width="78.85546875" customWidth="1"/>
    <col min="10507" max="10507" width="31.85546875" customWidth="1"/>
    <col min="10508" max="10508" width="40.85546875" customWidth="1"/>
    <col min="10509" max="10509" width="34.28515625" customWidth="1"/>
    <col min="10510" max="10510" width="34.7109375" customWidth="1"/>
    <col min="10511" max="10511" width="34.42578125" customWidth="1"/>
    <col min="10512" max="10512" width="37" customWidth="1"/>
    <col min="10513" max="10513" width="37.5703125" customWidth="1"/>
    <col min="10514" max="10514" width="40" customWidth="1"/>
    <col min="10515" max="10515" width="41.28515625" customWidth="1"/>
    <col min="10516" max="10516" width="36.140625" customWidth="1"/>
    <col min="10517" max="10517" width="33.7109375" customWidth="1"/>
    <col min="10518" max="10518" width="36.85546875" customWidth="1"/>
    <col min="10519" max="10519" width="35.7109375" customWidth="1"/>
    <col min="10520" max="10520" width="31.85546875" customWidth="1"/>
    <col min="10521" max="10521" width="40.85546875" customWidth="1"/>
    <col min="10522" max="10522" width="39.140625" customWidth="1"/>
    <col min="10523" max="10523" width="32" customWidth="1"/>
    <col min="10524" max="10524" width="30.85546875" customWidth="1"/>
    <col min="10525" max="10525" width="37.5703125" customWidth="1"/>
    <col min="10526" max="10526" width="31.5703125" customWidth="1"/>
    <col min="10527" max="10527" width="37.28515625" customWidth="1"/>
    <col min="10528" max="10528" width="35.28515625" customWidth="1"/>
    <col min="10529" max="10529" width="33" customWidth="1"/>
    <col min="10530" max="10530" width="19" customWidth="1"/>
    <col min="10753" max="10753" width="239.140625" customWidth="1"/>
    <col min="10754" max="10754" width="81.85546875" customWidth="1"/>
    <col min="10755" max="10758" width="0" hidden="1" customWidth="1"/>
    <col min="10759" max="10759" width="74.140625" customWidth="1"/>
    <col min="10760" max="10761" width="0" hidden="1" customWidth="1"/>
    <col min="10762" max="10762" width="78.85546875" customWidth="1"/>
    <col min="10763" max="10763" width="31.85546875" customWidth="1"/>
    <col min="10764" max="10764" width="40.85546875" customWidth="1"/>
    <col min="10765" max="10765" width="34.28515625" customWidth="1"/>
    <col min="10766" max="10766" width="34.7109375" customWidth="1"/>
    <col min="10767" max="10767" width="34.42578125" customWidth="1"/>
    <col min="10768" max="10768" width="37" customWidth="1"/>
    <col min="10769" max="10769" width="37.5703125" customWidth="1"/>
    <col min="10770" max="10770" width="40" customWidth="1"/>
    <col min="10771" max="10771" width="41.28515625" customWidth="1"/>
    <col min="10772" max="10772" width="36.140625" customWidth="1"/>
    <col min="10773" max="10773" width="33.7109375" customWidth="1"/>
    <col min="10774" max="10774" width="36.85546875" customWidth="1"/>
    <col min="10775" max="10775" width="35.7109375" customWidth="1"/>
    <col min="10776" max="10776" width="31.85546875" customWidth="1"/>
    <col min="10777" max="10777" width="40.85546875" customWidth="1"/>
    <col min="10778" max="10778" width="39.140625" customWidth="1"/>
    <col min="10779" max="10779" width="32" customWidth="1"/>
    <col min="10780" max="10780" width="30.85546875" customWidth="1"/>
    <col min="10781" max="10781" width="37.5703125" customWidth="1"/>
    <col min="10782" max="10782" width="31.5703125" customWidth="1"/>
    <col min="10783" max="10783" width="37.28515625" customWidth="1"/>
    <col min="10784" max="10784" width="35.28515625" customWidth="1"/>
    <col min="10785" max="10785" width="33" customWidth="1"/>
    <col min="10786" max="10786" width="19" customWidth="1"/>
    <col min="11009" max="11009" width="239.140625" customWidth="1"/>
    <col min="11010" max="11010" width="81.85546875" customWidth="1"/>
    <col min="11011" max="11014" width="0" hidden="1" customWidth="1"/>
    <col min="11015" max="11015" width="74.140625" customWidth="1"/>
    <col min="11016" max="11017" width="0" hidden="1" customWidth="1"/>
    <col min="11018" max="11018" width="78.85546875" customWidth="1"/>
    <col min="11019" max="11019" width="31.85546875" customWidth="1"/>
    <col min="11020" max="11020" width="40.85546875" customWidth="1"/>
    <col min="11021" max="11021" width="34.28515625" customWidth="1"/>
    <col min="11022" max="11022" width="34.7109375" customWidth="1"/>
    <col min="11023" max="11023" width="34.42578125" customWidth="1"/>
    <col min="11024" max="11024" width="37" customWidth="1"/>
    <col min="11025" max="11025" width="37.5703125" customWidth="1"/>
    <col min="11026" max="11026" width="40" customWidth="1"/>
    <col min="11027" max="11027" width="41.28515625" customWidth="1"/>
    <col min="11028" max="11028" width="36.140625" customWidth="1"/>
    <col min="11029" max="11029" width="33.7109375" customWidth="1"/>
    <col min="11030" max="11030" width="36.85546875" customWidth="1"/>
    <col min="11031" max="11031" width="35.7109375" customWidth="1"/>
    <col min="11032" max="11032" width="31.85546875" customWidth="1"/>
    <col min="11033" max="11033" width="40.85546875" customWidth="1"/>
    <col min="11034" max="11034" width="39.140625" customWidth="1"/>
    <col min="11035" max="11035" width="32" customWidth="1"/>
    <col min="11036" max="11036" width="30.85546875" customWidth="1"/>
    <col min="11037" max="11037" width="37.5703125" customWidth="1"/>
    <col min="11038" max="11038" width="31.5703125" customWidth="1"/>
    <col min="11039" max="11039" width="37.28515625" customWidth="1"/>
    <col min="11040" max="11040" width="35.28515625" customWidth="1"/>
    <col min="11041" max="11041" width="33" customWidth="1"/>
    <col min="11042" max="11042" width="19" customWidth="1"/>
    <col min="11265" max="11265" width="239.140625" customWidth="1"/>
    <col min="11266" max="11266" width="81.85546875" customWidth="1"/>
    <col min="11267" max="11270" width="0" hidden="1" customWidth="1"/>
    <col min="11271" max="11271" width="74.140625" customWidth="1"/>
    <col min="11272" max="11273" width="0" hidden="1" customWidth="1"/>
    <col min="11274" max="11274" width="78.85546875" customWidth="1"/>
    <col min="11275" max="11275" width="31.85546875" customWidth="1"/>
    <col min="11276" max="11276" width="40.85546875" customWidth="1"/>
    <col min="11277" max="11277" width="34.28515625" customWidth="1"/>
    <col min="11278" max="11278" width="34.7109375" customWidth="1"/>
    <col min="11279" max="11279" width="34.42578125" customWidth="1"/>
    <col min="11280" max="11280" width="37" customWidth="1"/>
    <col min="11281" max="11281" width="37.5703125" customWidth="1"/>
    <col min="11282" max="11282" width="40" customWidth="1"/>
    <col min="11283" max="11283" width="41.28515625" customWidth="1"/>
    <col min="11284" max="11284" width="36.140625" customWidth="1"/>
    <col min="11285" max="11285" width="33.7109375" customWidth="1"/>
    <col min="11286" max="11286" width="36.85546875" customWidth="1"/>
    <col min="11287" max="11287" width="35.7109375" customWidth="1"/>
    <col min="11288" max="11288" width="31.85546875" customWidth="1"/>
    <col min="11289" max="11289" width="40.85546875" customWidth="1"/>
    <col min="11290" max="11290" width="39.140625" customWidth="1"/>
    <col min="11291" max="11291" width="32" customWidth="1"/>
    <col min="11292" max="11292" width="30.85546875" customWidth="1"/>
    <col min="11293" max="11293" width="37.5703125" customWidth="1"/>
    <col min="11294" max="11294" width="31.5703125" customWidth="1"/>
    <col min="11295" max="11295" width="37.28515625" customWidth="1"/>
    <col min="11296" max="11296" width="35.28515625" customWidth="1"/>
    <col min="11297" max="11297" width="33" customWidth="1"/>
    <col min="11298" max="11298" width="19" customWidth="1"/>
    <col min="11521" max="11521" width="239.140625" customWidth="1"/>
    <col min="11522" max="11522" width="81.85546875" customWidth="1"/>
    <col min="11523" max="11526" width="0" hidden="1" customWidth="1"/>
    <col min="11527" max="11527" width="74.140625" customWidth="1"/>
    <col min="11528" max="11529" width="0" hidden="1" customWidth="1"/>
    <col min="11530" max="11530" width="78.85546875" customWidth="1"/>
    <col min="11531" max="11531" width="31.85546875" customWidth="1"/>
    <col min="11532" max="11532" width="40.85546875" customWidth="1"/>
    <col min="11533" max="11533" width="34.28515625" customWidth="1"/>
    <col min="11534" max="11534" width="34.7109375" customWidth="1"/>
    <col min="11535" max="11535" width="34.42578125" customWidth="1"/>
    <col min="11536" max="11536" width="37" customWidth="1"/>
    <col min="11537" max="11537" width="37.5703125" customWidth="1"/>
    <col min="11538" max="11538" width="40" customWidth="1"/>
    <col min="11539" max="11539" width="41.28515625" customWidth="1"/>
    <col min="11540" max="11540" width="36.140625" customWidth="1"/>
    <col min="11541" max="11541" width="33.7109375" customWidth="1"/>
    <col min="11542" max="11542" width="36.85546875" customWidth="1"/>
    <col min="11543" max="11543" width="35.7109375" customWidth="1"/>
    <col min="11544" max="11544" width="31.85546875" customWidth="1"/>
    <col min="11545" max="11545" width="40.85546875" customWidth="1"/>
    <col min="11546" max="11546" width="39.140625" customWidth="1"/>
    <col min="11547" max="11547" width="32" customWidth="1"/>
    <col min="11548" max="11548" width="30.85546875" customWidth="1"/>
    <col min="11549" max="11549" width="37.5703125" customWidth="1"/>
    <col min="11550" max="11550" width="31.5703125" customWidth="1"/>
    <col min="11551" max="11551" width="37.28515625" customWidth="1"/>
    <col min="11552" max="11552" width="35.28515625" customWidth="1"/>
    <col min="11553" max="11553" width="33" customWidth="1"/>
    <col min="11554" max="11554" width="19" customWidth="1"/>
    <col min="11777" max="11777" width="239.140625" customWidth="1"/>
    <col min="11778" max="11778" width="81.85546875" customWidth="1"/>
    <col min="11779" max="11782" width="0" hidden="1" customWidth="1"/>
    <col min="11783" max="11783" width="74.140625" customWidth="1"/>
    <col min="11784" max="11785" width="0" hidden="1" customWidth="1"/>
    <col min="11786" max="11786" width="78.85546875" customWidth="1"/>
    <col min="11787" max="11787" width="31.85546875" customWidth="1"/>
    <col min="11788" max="11788" width="40.85546875" customWidth="1"/>
    <col min="11789" max="11789" width="34.28515625" customWidth="1"/>
    <col min="11790" max="11790" width="34.7109375" customWidth="1"/>
    <col min="11791" max="11791" width="34.42578125" customWidth="1"/>
    <col min="11792" max="11792" width="37" customWidth="1"/>
    <col min="11793" max="11793" width="37.5703125" customWidth="1"/>
    <col min="11794" max="11794" width="40" customWidth="1"/>
    <col min="11795" max="11795" width="41.28515625" customWidth="1"/>
    <col min="11796" max="11796" width="36.140625" customWidth="1"/>
    <col min="11797" max="11797" width="33.7109375" customWidth="1"/>
    <col min="11798" max="11798" width="36.85546875" customWidth="1"/>
    <col min="11799" max="11799" width="35.7109375" customWidth="1"/>
    <col min="11800" max="11800" width="31.85546875" customWidth="1"/>
    <col min="11801" max="11801" width="40.85546875" customWidth="1"/>
    <col min="11802" max="11802" width="39.140625" customWidth="1"/>
    <col min="11803" max="11803" width="32" customWidth="1"/>
    <col min="11804" max="11804" width="30.85546875" customWidth="1"/>
    <col min="11805" max="11805" width="37.5703125" customWidth="1"/>
    <col min="11806" max="11806" width="31.5703125" customWidth="1"/>
    <col min="11807" max="11807" width="37.28515625" customWidth="1"/>
    <col min="11808" max="11808" width="35.28515625" customWidth="1"/>
    <col min="11809" max="11809" width="33" customWidth="1"/>
    <col min="11810" max="11810" width="19" customWidth="1"/>
    <col min="12033" max="12033" width="239.140625" customWidth="1"/>
    <col min="12034" max="12034" width="81.85546875" customWidth="1"/>
    <col min="12035" max="12038" width="0" hidden="1" customWidth="1"/>
    <col min="12039" max="12039" width="74.140625" customWidth="1"/>
    <col min="12040" max="12041" width="0" hidden="1" customWidth="1"/>
    <col min="12042" max="12042" width="78.85546875" customWidth="1"/>
    <col min="12043" max="12043" width="31.85546875" customWidth="1"/>
    <col min="12044" max="12044" width="40.85546875" customWidth="1"/>
    <col min="12045" max="12045" width="34.28515625" customWidth="1"/>
    <col min="12046" max="12046" width="34.7109375" customWidth="1"/>
    <col min="12047" max="12047" width="34.42578125" customWidth="1"/>
    <col min="12048" max="12048" width="37" customWidth="1"/>
    <col min="12049" max="12049" width="37.5703125" customWidth="1"/>
    <col min="12050" max="12050" width="40" customWidth="1"/>
    <col min="12051" max="12051" width="41.28515625" customWidth="1"/>
    <col min="12052" max="12052" width="36.140625" customWidth="1"/>
    <col min="12053" max="12053" width="33.7109375" customWidth="1"/>
    <col min="12054" max="12054" width="36.85546875" customWidth="1"/>
    <col min="12055" max="12055" width="35.7109375" customWidth="1"/>
    <col min="12056" max="12056" width="31.85546875" customWidth="1"/>
    <col min="12057" max="12057" width="40.85546875" customWidth="1"/>
    <col min="12058" max="12058" width="39.140625" customWidth="1"/>
    <col min="12059" max="12059" width="32" customWidth="1"/>
    <col min="12060" max="12060" width="30.85546875" customWidth="1"/>
    <col min="12061" max="12061" width="37.5703125" customWidth="1"/>
    <col min="12062" max="12062" width="31.5703125" customWidth="1"/>
    <col min="12063" max="12063" width="37.28515625" customWidth="1"/>
    <col min="12064" max="12064" width="35.28515625" customWidth="1"/>
    <col min="12065" max="12065" width="33" customWidth="1"/>
    <col min="12066" max="12066" width="19" customWidth="1"/>
    <col min="12289" max="12289" width="239.140625" customWidth="1"/>
    <col min="12290" max="12290" width="81.85546875" customWidth="1"/>
    <col min="12291" max="12294" width="0" hidden="1" customWidth="1"/>
    <col min="12295" max="12295" width="74.140625" customWidth="1"/>
    <col min="12296" max="12297" width="0" hidden="1" customWidth="1"/>
    <col min="12298" max="12298" width="78.85546875" customWidth="1"/>
    <col min="12299" max="12299" width="31.85546875" customWidth="1"/>
    <col min="12300" max="12300" width="40.85546875" customWidth="1"/>
    <col min="12301" max="12301" width="34.28515625" customWidth="1"/>
    <col min="12302" max="12302" width="34.7109375" customWidth="1"/>
    <col min="12303" max="12303" width="34.42578125" customWidth="1"/>
    <col min="12304" max="12304" width="37" customWidth="1"/>
    <col min="12305" max="12305" width="37.5703125" customWidth="1"/>
    <col min="12306" max="12306" width="40" customWidth="1"/>
    <col min="12307" max="12307" width="41.28515625" customWidth="1"/>
    <col min="12308" max="12308" width="36.140625" customWidth="1"/>
    <col min="12309" max="12309" width="33.7109375" customWidth="1"/>
    <col min="12310" max="12310" width="36.85546875" customWidth="1"/>
    <col min="12311" max="12311" width="35.7109375" customWidth="1"/>
    <col min="12312" max="12312" width="31.85546875" customWidth="1"/>
    <col min="12313" max="12313" width="40.85546875" customWidth="1"/>
    <col min="12314" max="12314" width="39.140625" customWidth="1"/>
    <col min="12315" max="12315" width="32" customWidth="1"/>
    <col min="12316" max="12316" width="30.85546875" customWidth="1"/>
    <col min="12317" max="12317" width="37.5703125" customWidth="1"/>
    <col min="12318" max="12318" width="31.5703125" customWidth="1"/>
    <col min="12319" max="12319" width="37.28515625" customWidth="1"/>
    <col min="12320" max="12320" width="35.28515625" customWidth="1"/>
    <col min="12321" max="12321" width="33" customWidth="1"/>
    <col min="12322" max="12322" width="19" customWidth="1"/>
    <col min="12545" max="12545" width="239.140625" customWidth="1"/>
    <col min="12546" max="12546" width="81.85546875" customWidth="1"/>
    <col min="12547" max="12550" width="0" hidden="1" customWidth="1"/>
    <col min="12551" max="12551" width="74.140625" customWidth="1"/>
    <col min="12552" max="12553" width="0" hidden="1" customWidth="1"/>
    <col min="12554" max="12554" width="78.85546875" customWidth="1"/>
    <col min="12555" max="12555" width="31.85546875" customWidth="1"/>
    <col min="12556" max="12556" width="40.85546875" customWidth="1"/>
    <col min="12557" max="12557" width="34.28515625" customWidth="1"/>
    <col min="12558" max="12558" width="34.7109375" customWidth="1"/>
    <col min="12559" max="12559" width="34.42578125" customWidth="1"/>
    <col min="12560" max="12560" width="37" customWidth="1"/>
    <col min="12561" max="12561" width="37.5703125" customWidth="1"/>
    <col min="12562" max="12562" width="40" customWidth="1"/>
    <col min="12563" max="12563" width="41.28515625" customWidth="1"/>
    <col min="12564" max="12564" width="36.140625" customWidth="1"/>
    <col min="12565" max="12565" width="33.7109375" customWidth="1"/>
    <col min="12566" max="12566" width="36.85546875" customWidth="1"/>
    <col min="12567" max="12567" width="35.7109375" customWidth="1"/>
    <col min="12568" max="12568" width="31.85546875" customWidth="1"/>
    <col min="12569" max="12569" width="40.85546875" customWidth="1"/>
    <col min="12570" max="12570" width="39.140625" customWidth="1"/>
    <col min="12571" max="12571" width="32" customWidth="1"/>
    <col min="12572" max="12572" width="30.85546875" customWidth="1"/>
    <col min="12573" max="12573" width="37.5703125" customWidth="1"/>
    <col min="12574" max="12574" width="31.5703125" customWidth="1"/>
    <col min="12575" max="12575" width="37.28515625" customWidth="1"/>
    <col min="12576" max="12576" width="35.28515625" customWidth="1"/>
    <col min="12577" max="12577" width="33" customWidth="1"/>
    <col min="12578" max="12578" width="19" customWidth="1"/>
    <col min="12801" max="12801" width="239.140625" customWidth="1"/>
    <col min="12802" max="12802" width="81.85546875" customWidth="1"/>
    <col min="12803" max="12806" width="0" hidden="1" customWidth="1"/>
    <col min="12807" max="12807" width="74.140625" customWidth="1"/>
    <col min="12808" max="12809" width="0" hidden="1" customWidth="1"/>
    <col min="12810" max="12810" width="78.85546875" customWidth="1"/>
    <col min="12811" max="12811" width="31.85546875" customWidth="1"/>
    <col min="12812" max="12812" width="40.85546875" customWidth="1"/>
    <col min="12813" max="12813" width="34.28515625" customWidth="1"/>
    <col min="12814" max="12814" width="34.7109375" customWidth="1"/>
    <col min="12815" max="12815" width="34.42578125" customWidth="1"/>
    <col min="12816" max="12816" width="37" customWidth="1"/>
    <col min="12817" max="12817" width="37.5703125" customWidth="1"/>
    <col min="12818" max="12818" width="40" customWidth="1"/>
    <col min="12819" max="12819" width="41.28515625" customWidth="1"/>
    <col min="12820" max="12820" width="36.140625" customWidth="1"/>
    <col min="12821" max="12821" width="33.7109375" customWidth="1"/>
    <col min="12822" max="12822" width="36.85546875" customWidth="1"/>
    <col min="12823" max="12823" width="35.7109375" customWidth="1"/>
    <col min="12824" max="12824" width="31.85546875" customWidth="1"/>
    <col min="12825" max="12825" width="40.85546875" customWidth="1"/>
    <col min="12826" max="12826" width="39.140625" customWidth="1"/>
    <col min="12827" max="12827" width="32" customWidth="1"/>
    <col min="12828" max="12828" width="30.85546875" customWidth="1"/>
    <col min="12829" max="12829" width="37.5703125" customWidth="1"/>
    <col min="12830" max="12830" width="31.5703125" customWidth="1"/>
    <col min="12831" max="12831" width="37.28515625" customWidth="1"/>
    <col min="12832" max="12832" width="35.28515625" customWidth="1"/>
    <col min="12833" max="12833" width="33" customWidth="1"/>
    <col min="12834" max="12834" width="19" customWidth="1"/>
    <col min="13057" max="13057" width="239.140625" customWidth="1"/>
    <col min="13058" max="13058" width="81.85546875" customWidth="1"/>
    <col min="13059" max="13062" width="0" hidden="1" customWidth="1"/>
    <col min="13063" max="13063" width="74.140625" customWidth="1"/>
    <col min="13064" max="13065" width="0" hidden="1" customWidth="1"/>
    <col min="13066" max="13066" width="78.85546875" customWidth="1"/>
    <col min="13067" max="13067" width="31.85546875" customWidth="1"/>
    <col min="13068" max="13068" width="40.85546875" customWidth="1"/>
    <col min="13069" max="13069" width="34.28515625" customWidth="1"/>
    <col min="13070" max="13070" width="34.7109375" customWidth="1"/>
    <col min="13071" max="13071" width="34.42578125" customWidth="1"/>
    <col min="13072" max="13072" width="37" customWidth="1"/>
    <col min="13073" max="13073" width="37.5703125" customWidth="1"/>
    <col min="13074" max="13074" width="40" customWidth="1"/>
    <col min="13075" max="13075" width="41.28515625" customWidth="1"/>
    <col min="13076" max="13076" width="36.140625" customWidth="1"/>
    <col min="13077" max="13077" width="33.7109375" customWidth="1"/>
    <col min="13078" max="13078" width="36.85546875" customWidth="1"/>
    <col min="13079" max="13079" width="35.7109375" customWidth="1"/>
    <col min="13080" max="13080" width="31.85546875" customWidth="1"/>
    <col min="13081" max="13081" width="40.85546875" customWidth="1"/>
    <col min="13082" max="13082" width="39.140625" customWidth="1"/>
    <col min="13083" max="13083" width="32" customWidth="1"/>
    <col min="13084" max="13084" width="30.85546875" customWidth="1"/>
    <col min="13085" max="13085" width="37.5703125" customWidth="1"/>
    <col min="13086" max="13086" width="31.5703125" customWidth="1"/>
    <col min="13087" max="13087" width="37.28515625" customWidth="1"/>
    <col min="13088" max="13088" width="35.28515625" customWidth="1"/>
    <col min="13089" max="13089" width="33" customWidth="1"/>
    <col min="13090" max="13090" width="19" customWidth="1"/>
    <col min="13313" max="13313" width="239.140625" customWidth="1"/>
    <col min="13314" max="13314" width="81.85546875" customWidth="1"/>
    <col min="13315" max="13318" width="0" hidden="1" customWidth="1"/>
    <col min="13319" max="13319" width="74.140625" customWidth="1"/>
    <col min="13320" max="13321" width="0" hidden="1" customWidth="1"/>
    <col min="13322" max="13322" width="78.85546875" customWidth="1"/>
    <col min="13323" max="13323" width="31.85546875" customWidth="1"/>
    <col min="13324" max="13324" width="40.85546875" customWidth="1"/>
    <col min="13325" max="13325" width="34.28515625" customWidth="1"/>
    <col min="13326" max="13326" width="34.7109375" customWidth="1"/>
    <col min="13327" max="13327" width="34.42578125" customWidth="1"/>
    <col min="13328" max="13328" width="37" customWidth="1"/>
    <col min="13329" max="13329" width="37.5703125" customWidth="1"/>
    <col min="13330" max="13330" width="40" customWidth="1"/>
    <col min="13331" max="13331" width="41.28515625" customWidth="1"/>
    <col min="13332" max="13332" width="36.140625" customWidth="1"/>
    <col min="13333" max="13333" width="33.7109375" customWidth="1"/>
    <col min="13334" max="13334" width="36.85546875" customWidth="1"/>
    <col min="13335" max="13335" width="35.7109375" customWidth="1"/>
    <col min="13336" max="13336" width="31.85546875" customWidth="1"/>
    <col min="13337" max="13337" width="40.85546875" customWidth="1"/>
    <col min="13338" max="13338" width="39.140625" customWidth="1"/>
    <col min="13339" max="13339" width="32" customWidth="1"/>
    <col min="13340" max="13340" width="30.85546875" customWidth="1"/>
    <col min="13341" max="13341" width="37.5703125" customWidth="1"/>
    <col min="13342" max="13342" width="31.5703125" customWidth="1"/>
    <col min="13343" max="13343" width="37.28515625" customWidth="1"/>
    <col min="13344" max="13344" width="35.28515625" customWidth="1"/>
    <col min="13345" max="13345" width="33" customWidth="1"/>
    <col min="13346" max="13346" width="19" customWidth="1"/>
    <col min="13569" max="13569" width="239.140625" customWidth="1"/>
    <col min="13570" max="13570" width="81.85546875" customWidth="1"/>
    <col min="13571" max="13574" width="0" hidden="1" customWidth="1"/>
    <col min="13575" max="13575" width="74.140625" customWidth="1"/>
    <col min="13576" max="13577" width="0" hidden="1" customWidth="1"/>
    <col min="13578" max="13578" width="78.85546875" customWidth="1"/>
    <col min="13579" max="13579" width="31.85546875" customWidth="1"/>
    <col min="13580" max="13580" width="40.85546875" customWidth="1"/>
    <col min="13581" max="13581" width="34.28515625" customWidth="1"/>
    <col min="13582" max="13582" width="34.7109375" customWidth="1"/>
    <col min="13583" max="13583" width="34.42578125" customWidth="1"/>
    <col min="13584" max="13584" width="37" customWidth="1"/>
    <col min="13585" max="13585" width="37.5703125" customWidth="1"/>
    <col min="13586" max="13586" width="40" customWidth="1"/>
    <col min="13587" max="13587" width="41.28515625" customWidth="1"/>
    <col min="13588" max="13588" width="36.140625" customWidth="1"/>
    <col min="13589" max="13589" width="33.7109375" customWidth="1"/>
    <col min="13590" max="13590" width="36.85546875" customWidth="1"/>
    <col min="13591" max="13591" width="35.7109375" customWidth="1"/>
    <col min="13592" max="13592" width="31.85546875" customWidth="1"/>
    <col min="13593" max="13593" width="40.85546875" customWidth="1"/>
    <col min="13594" max="13594" width="39.140625" customWidth="1"/>
    <col min="13595" max="13595" width="32" customWidth="1"/>
    <col min="13596" max="13596" width="30.85546875" customWidth="1"/>
    <col min="13597" max="13597" width="37.5703125" customWidth="1"/>
    <col min="13598" max="13598" width="31.5703125" customWidth="1"/>
    <col min="13599" max="13599" width="37.28515625" customWidth="1"/>
    <col min="13600" max="13600" width="35.28515625" customWidth="1"/>
    <col min="13601" max="13601" width="33" customWidth="1"/>
    <col min="13602" max="13602" width="19" customWidth="1"/>
    <col min="13825" max="13825" width="239.140625" customWidth="1"/>
    <col min="13826" max="13826" width="81.85546875" customWidth="1"/>
    <col min="13827" max="13830" width="0" hidden="1" customWidth="1"/>
    <col min="13831" max="13831" width="74.140625" customWidth="1"/>
    <col min="13832" max="13833" width="0" hidden="1" customWidth="1"/>
    <col min="13834" max="13834" width="78.85546875" customWidth="1"/>
    <col min="13835" max="13835" width="31.85546875" customWidth="1"/>
    <col min="13836" max="13836" width="40.85546875" customWidth="1"/>
    <col min="13837" max="13837" width="34.28515625" customWidth="1"/>
    <col min="13838" max="13838" width="34.7109375" customWidth="1"/>
    <col min="13839" max="13839" width="34.42578125" customWidth="1"/>
    <col min="13840" max="13840" width="37" customWidth="1"/>
    <col min="13841" max="13841" width="37.5703125" customWidth="1"/>
    <col min="13842" max="13842" width="40" customWidth="1"/>
    <col min="13843" max="13843" width="41.28515625" customWidth="1"/>
    <col min="13844" max="13844" width="36.140625" customWidth="1"/>
    <col min="13845" max="13845" width="33.7109375" customWidth="1"/>
    <col min="13846" max="13846" width="36.85546875" customWidth="1"/>
    <col min="13847" max="13847" width="35.7109375" customWidth="1"/>
    <col min="13848" max="13848" width="31.85546875" customWidth="1"/>
    <col min="13849" max="13849" width="40.85546875" customWidth="1"/>
    <col min="13850" max="13850" width="39.140625" customWidth="1"/>
    <col min="13851" max="13851" width="32" customWidth="1"/>
    <col min="13852" max="13852" width="30.85546875" customWidth="1"/>
    <col min="13853" max="13853" width="37.5703125" customWidth="1"/>
    <col min="13854" max="13854" width="31.5703125" customWidth="1"/>
    <col min="13855" max="13855" width="37.28515625" customWidth="1"/>
    <col min="13856" max="13856" width="35.28515625" customWidth="1"/>
    <col min="13857" max="13857" width="33" customWidth="1"/>
    <col min="13858" max="13858" width="19" customWidth="1"/>
    <col min="14081" max="14081" width="239.140625" customWidth="1"/>
    <col min="14082" max="14082" width="81.85546875" customWidth="1"/>
    <col min="14083" max="14086" width="0" hidden="1" customWidth="1"/>
    <col min="14087" max="14087" width="74.140625" customWidth="1"/>
    <col min="14088" max="14089" width="0" hidden="1" customWidth="1"/>
    <col min="14090" max="14090" width="78.85546875" customWidth="1"/>
    <col min="14091" max="14091" width="31.85546875" customWidth="1"/>
    <col min="14092" max="14092" width="40.85546875" customWidth="1"/>
    <col min="14093" max="14093" width="34.28515625" customWidth="1"/>
    <col min="14094" max="14094" width="34.7109375" customWidth="1"/>
    <col min="14095" max="14095" width="34.42578125" customWidth="1"/>
    <col min="14096" max="14096" width="37" customWidth="1"/>
    <col min="14097" max="14097" width="37.5703125" customWidth="1"/>
    <col min="14098" max="14098" width="40" customWidth="1"/>
    <col min="14099" max="14099" width="41.28515625" customWidth="1"/>
    <col min="14100" max="14100" width="36.140625" customWidth="1"/>
    <col min="14101" max="14101" width="33.7109375" customWidth="1"/>
    <col min="14102" max="14102" width="36.85546875" customWidth="1"/>
    <col min="14103" max="14103" width="35.7109375" customWidth="1"/>
    <col min="14104" max="14104" width="31.85546875" customWidth="1"/>
    <col min="14105" max="14105" width="40.85546875" customWidth="1"/>
    <col min="14106" max="14106" width="39.140625" customWidth="1"/>
    <col min="14107" max="14107" width="32" customWidth="1"/>
    <col min="14108" max="14108" width="30.85546875" customWidth="1"/>
    <col min="14109" max="14109" width="37.5703125" customWidth="1"/>
    <col min="14110" max="14110" width="31.5703125" customWidth="1"/>
    <col min="14111" max="14111" width="37.28515625" customWidth="1"/>
    <col min="14112" max="14112" width="35.28515625" customWidth="1"/>
    <col min="14113" max="14113" width="33" customWidth="1"/>
    <col min="14114" max="14114" width="19" customWidth="1"/>
    <col min="14337" max="14337" width="239.140625" customWidth="1"/>
    <col min="14338" max="14338" width="81.85546875" customWidth="1"/>
    <col min="14339" max="14342" width="0" hidden="1" customWidth="1"/>
    <col min="14343" max="14343" width="74.140625" customWidth="1"/>
    <col min="14344" max="14345" width="0" hidden="1" customWidth="1"/>
    <col min="14346" max="14346" width="78.85546875" customWidth="1"/>
    <col min="14347" max="14347" width="31.85546875" customWidth="1"/>
    <col min="14348" max="14348" width="40.85546875" customWidth="1"/>
    <col min="14349" max="14349" width="34.28515625" customWidth="1"/>
    <col min="14350" max="14350" width="34.7109375" customWidth="1"/>
    <col min="14351" max="14351" width="34.42578125" customWidth="1"/>
    <col min="14352" max="14352" width="37" customWidth="1"/>
    <col min="14353" max="14353" width="37.5703125" customWidth="1"/>
    <col min="14354" max="14354" width="40" customWidth="1"/>
    <col min="14355" max="14355" width="41.28515625" customWidth="1"/>
    <col min="14356" max="14356" width="36.140625" customWidth="1"/>
    <col min="14357" max="14357" width="33.7109375" customWidth="1"/>
    <col min="14358" max="14358" width="36.85546875" customWidth="1"/>
    <col min="14359" max="14359" width="35.7109375" customWidth="1"/>
    <col min="14360" max="14360" width="31.85546875" customWidth="1"/>
    <col min="14361" max="14361" width="40.85546875" customWidth="1"/>
    <col min="14362" max="14362" width="39.140625" customWidth="1"/>
    <col min="14363" max="14363" width="32" customWidth="1"/>
    <col min="14364" max="14364" width="30.85546875" customWidth="1"/>
    <col min="14365" max="14365" width="37.5703125" customWidth="1"/>
    <col min="14366" max="14366" width="31.5703125" customWidth="1"/>
    <col min="14367" max="14367" width="37.28515625" customWidth="1"/>
    <col min="14368" max="14368" width="35.28515625" customWidth="1"/>
    <col min="14369" max="14369" width="33" customWidth="1"/>
    <col min="14370" max="14370" width="19" customWidth="1"/>
    <col min="14593" max="14593" width="239.140625" customWidth="1"/>
    <col min="14594" max="14594" width="81.85546875" customWidth="1"/>
    <col min="14595" max="14598" width="0" hidden="1" customWidth="1"/>
    <col min="14599" max="14599" width="74.140625" customWidth="1"/>
    <col min="14600" max="14601" width="0" hidden="1" customWidth="1"/>
    <col min="14602" max="14602" width="78.85546875" customWidth="1"/>
    <col min="14603" max="14603" width="31.85546875" customWidth="1"/>
    <col min="14604" max="14604" width="40.85546875" customWidth="1"/>
    <col min="14605" max="14605" width="34.28515625" customWidth="1"/>
    <col min="14606" max="14606" width="34.7109375" customWidth="1"/>
    <col min="14607" max="14607" width="34.42578125" customWidth="1"/>
    <col min="14608" max="14608" width="37" customWidth="1"/>
    <col min="14609" max="14609" width="37.5703125" customWidth="1"/>
    <col min="14610" max="14610" width="40" customWidth="1"/>
    <col min="14611" max="14611" width="41.28515625" customWidth="1"/>
    <col min="14612" max="14612" width="36.140625" customWidth="1"/>
    <col min="14613" max="14613" width="33.7109375" customWidth="1"/>
    <col min="14614" max="14614" width="36.85546875" customWidth="1"/>
    <col min="14615" max="14615" width="35.7109375" customWidth="1"/>
    <col min="14616" max="14616" width="31.85546875" customWidth="1"/>
    <col min="14617" max="14617" width="40.85546875" customWidth="1"/>
    <col min="14618" max="14618" width="39.140625" customWidth="1"/>
    <col min="14619" max="14619" width="32" customWidth="1"/>
    <col min="14620" max="14620" width="30.85546875" customWidth="1"/>
    <col min="14621" max="14621" width="37.5703125" customWidth="1"/>
    <col min="14622" max="14622" width="31.5703125" customWidth="1"/>
    <col min="14623" max="14623" width="37.28515625" customWidth="1"/>
    <col min="14624" max="14624" width="35.28515625" customWidth="1"/>
    <col min="14625" max="14625" width="33" customWidth="1"/>
    <col min="14626" max="14626" width="19" customWidth="1"/>
    <col min="14849" max="14849" width="239.140625" customWidth="1"/>
    <col min="14850" max="14850" width="81.85546875" customWidth="1"/>
    <col min="14851" max="14854" width="0" hidden="1" customWidth="1"/>
    <col min="14855" max="14855" width="74.140625" customWidth="1"/>
    <col min="14856" max="14857" width="0" hidden="1" customWidth="1"/>
    <col min="14858" max="14858" width="78.85546875" customWidth="1"/>
    <col min="14859" max="14859" width="31.85546875" customWidth="1"/>
    <col min="14860" max="14860" width="40.85546875" customWidth="1"/>
    <col min="14861" max="14861" width="34.28515625" customWidth="1"/>
    <col min="14862" max="14862" width="34.7109375" customWidth="1"/>
    <col min="14863" max="14863" width="34.42578125" customWidth="1"/>
    <col min="14864" max="14864" width="37" customWidth="1"/>
    <col min="14865" max="14865" width="37.5703125" customWidth="1"/>
    <col min="14866" max="14866" width="40" customWidth="1"/>
    <col min="14867" max="14867" width="41.28515625" customWidth="1"/>
    <col min="14868" max="14868" width="36.140625" customWidth="1"/>
    <col min="14869" max="14869" width="33.7109375" customWidth="1"/>
    <col min="14870" max="14870" width="36.85546875" customWidth="1"/>
    <col min="14871" max="14871" width="35.7109375" customWidth="1"/>
    <col min="14872" max="14872" width="31.85546875" customWidth="1"/>
    <col min="14873" max="14873" width="40.85546875" customWidth="1"/>
    <col min="14874" max="14874" width="39.140625" customWidth="1"/>
    <col min="14875" max="14875" width="32" customWidth="1"/>
    <col min="14876" max="14876" width="30.85546875" customWidth="1"/>
    <col min="14877" max="14877" width="37.5703125" customWidth="1"/>
    <col min="14878" max="14878" width="31.5703125" customWidth="1"/>
    <col min="14879" max="14879" width="37.28515625" customWidth="1"/>
    <col min="14880" max="14880" width="35.28515625" customWidth="1"/>
    <col min="14881" max="14881" width="33" customWidth="1"/>
    <col min="14882" max="14882" width="19" customWidth="1"/>
    <col min="15105" max="15105" width="239.140625" customWidth="1"/>
    <col min="15106" max="15106" width="81.85546875" customWidth="1"/>
    <col min="15107" max="15110" width="0" hidden="1" customWidth="1"/>
    <col min="15111" max="15111" width="74.140625" customWidth="1"/>
    <col min="15112" max="15113" width="0" hidden="1" customWidth="1"/>
    <col min="15114" max="15114" width="78.85546875" customWidth="1"/>
    <col min="15115" max="15115" width="31.85546875" customWidth="1"/>
    <col min="15116" max="15116" width="40.85546875" customWidth="1"/>
    <col min="15117" max="15117" width="34.28515625" customWidth="1"/>
    <col min="15118" max="15118" width="34.7109375" customWidth="1"/>
    <col min="15119" max="15119" width="34.42578125" customWidth="1"/>
    <col min="15120" max="15120" width="37" customWidth="1"/>
    <col min="15121" max="15121" width="37.5703125" customWidth="1"/>
    <col min="15122" max="15122" width="40" customWidth="1"/>
    <col min="15123" max="15123" width="41.28515625" customWidth="1"/>
    <col min="15124" max="15124" width="36.140625" customWidth="1"/>
    <col min="15125" max="15125" width="33.7109375" customWidth="1"/>
    <col min="15126" max="15126" width="36.85546875" customWidth="1"/>
    <col min="15127" max="15127" width="35.7109375" customWidth="1"/>
    <col min="15128" max="15128" width="31.85546875" customWidth="1"/>
    <col min="15129" max="15129" width="40.85546875" customWidth="1"/>
    <col min="15130" max="15130" width="39.140625" customWidth="1"/>
    <col min="15131" max="15131" width="32" customWidth="1"/>
    <col min="15132" max="15132" width="30.85546875" customWidth="1"/>
    <col min="15133" max="15133" width="37.5703125" customWidth="1"/>
    <col min="15134" max="15134" width="31.5703125" customWidth="1"/>
    <col min="15135" max="15135" width="37.28515625" customWidth="1"/>
    <col min="15136" max="15136" width="35.28515625" customWidth="1"/>
    <col min="15137" max="15137" width="33" customWidth="1"/>
    <col min="15138" max="15138" width="19" customWidth="1"/>
    <col min="15361" max="15361" width="239.140625" customWidth="1"/>
    <col min="15362" max="15362" width="81.85546875" customWidth="1"/>
    <col min="15363" max="15366" width="0" hidden="1" customWidth="1"/>
    <col min="15367" max="15367" width="74.140625" customWidth="1"/>
    <col min="15368" max="15369" width="0" hidden="1" customWidth="1"/>
    <col min="15370" max="15370" width="78.85546875" customWidth="1"/>
    <col min="15371" max="15371" width="31.85546875" customWidth="1"/>
    <col min="15372" max="15372" width="40.85546875" customWidth="1"/>
    <col min="15373" max="15373" width="34.28515625" customWidth="1"/>
    <col min="15374" max="15374" width="34.7109375" customWidth="1"/>
    <col min="15375" max="15375" width="34.42578125" customWidth="1"/>
    <col min="15376" max="15376" width="37" customWidth="1"/>
    <col min="15377" max="15377" width="37.5703125" customWidth="1"/>
    <col min="15378" max="15378" width="40" customWidth="1"/>
    <col min="15379" max="15379" width="41.28515625" customWidth="1"/>
    <col min="15380" max="15380" width="36.140625" customWidth="1"/>
    <col min="15381" max="15381" width="33.7109375" customWidth="1"/>
    <col min="15382" max="15382" width="36.85546875" customWidth="1"/>
    <col min="15383" max="15383" width="35.7109375" customWidth="1"/>
    <col min="15384" max="15384" width="31.85546875" customWidth="1"/>
    <col min="15385" max="15385" width="40.85546875" customWidth="1"/>
    <col min="15386" max="15386" width="39.140625" customWidth="1"/>
    <col min="15387" max="15387" width="32" customWidth="1"/>
    <col min="15388" max="15388" width="30.85546875" customWidth="1"/>
    <col min="15389" max="15389" width="37.5703125" customWidth="1"/>
    <col min="15390" max="15390" width="31.5703125" customWidth="1"/>
    <col min="15391" max="15391" width="37.28515625" customWidth="1"/>
    <col min="15392" max="15392" width="35.28515625" customWidth="1"/>
    <col min="15393" max="15393" width="33" customWidth="1"/>
    <col min="15394" max="15394" width="19" customWidth="1"/>
    <col min="15617" max="15617" width="239.140625" customWidth="1"/>
    <col min="15618" max="15618" width="81.85546875" customWidth="1"/>
    <col min="15619" max="15622" width="0" hidden="1" customWidth="1"/>
    <col min="15623" max="15623" width="74.140625" customWidth="1"/>
    <col min="15624" max="15625" width="0" hidden="1" customWidth="1"/>
    <col min="15626" max="15626" width="78.85546875" customWidth="1"/>
    <col min="15627" max="15627" width="31.85546875" customWidth="1"/>
    <col min="15628" max="15628" width="40.85546875" customWidth="1"/>
    <col min="15629" max="15629" width="34.28515625" customWidth="1"/>
    <col min="15630" max="15630" width="34.7109375" customWidth="1"/>
    <col min="15631" max="15631" width="34.42578125" customWidth="1"/>
    <col min="15632" max="15632" width="37" customWidth="1"/>
    <col min="15633" max="15633" width="37.5703125" customWidth="1"/>
    <col min="15634" max="15634" width="40" customWidth="1"/>
    <col min="15635" max="15635" width="41.28515625" customWidth="1"/>
    <col min="15636" max="15636" width="36.140625" customWidth="1"/>
    <col min="15637" max="15637" width="33.7109375" customWidth="1"/>
    <col min="15638" max="15638" width="36.85546875" customWidth="1"/>
    <col min="15639" max="15639" width="35.7109375" customWidth="1"/>
    <col min="15640" max="15640" width="31.85546875" customWidth="1"/>
    <col min="15641" max="15641" width="40.85546875" customWidth="1"/>
    <col min="15642" max="15642" width="39.140625" customWidth="1"/>
    <col min="15643" max="15643" width="32" customWidth="1"/>
    <col min="15644" max="15644" width="30.85546875" customWidth="1"/>
    <col min="15645" max="15645" width="37.5703125" customWidth="1"/>
    <col min="15646" max="15646" width="31.5703125" customWidth="1"/>
    <col min="15647" max="15647" width="37.28515625" customWidth="1"/>
    <col min="15648" max="15648" width="35.28515625" customWidth="1"/>
    <col min="15649" max="15649" width="33" customWidth="1"/>
    <col min="15650" max="15650" width="19" customWidth="1"/>
    <col min="15873" max="15873" width="239.140625" customWidth="1"/>
    <col min="15874" max="15874" width="81.85546875" customWidth="1"/>
    <col min="15875" max="15878" width="0" hidden="1" customWidth="1"/>
    <col min="15879" max="15879" width="74.140625" customWidth="1"/>
    <col min="15880" max="15881" width="0" hidden="1" customWidth="1"/>
    <col min="15882" max="15882" width="78.85546875" customWidth="1"/>
    <col min="15883" max="15883" width="31.85546875" customWidth="1"/>
    <col min="15884" max="15884" width="40.85546875" customWidth="1"/>
    <col min="15885" max="15885" width="34.28515625" customWidth="1"/>
    <col min="15886" max="15886" width="34.7109375" customWidth="1"/>
    <col min="15887" max="15887" width="34.42578125" customWidth="1"/>
    <col min="15888" max="15888" width="37" customWidth="1"/>
    <col min="15889" max="15889" width="37.5703125" customWidth="1"/>
    <col min="15890" max="15890" width="40" customWidth="1"/>
    <col min="15891" max="15891" width="41.28515625" customWidth="1"/>
    <col min="15892" max="15892" width="36.140625" customWidth="1"/>
    <col min="15893" max="15893" width="33.7109375" customWidth="1"/>
    <col min="15894" max="15894" width="36.85546875" customWidth="1"/>
    <col min="15895" max="15895" width="35.7109375" customWidth="1"/>
    <col min="15896" max="15896" width="31.85546875" customWidth="1"/>
    <col min="15897" max="15897" width="40.85546875" customWidth="1"/>
    <col min="15898" max="15898" width="39.140625" customWidth="1"/>
    <col min="15899" max="15899" width="32" customWidth="1"/>
    <col min="15900" max="15900" width="30.85546875" customWidth="1"/>
    <col min="15901" max="15901" width="37.5703125" customWidth="1"/>
    <col min="15902" max="15902" width="31.5703125" customWidth="1"/>
    <col min="15903" max="15903" width="37.28515625" customWidth="1"/>
    <col min="15904" max="15904" width="35.28515625" customWidth="1"/>
    <col min="15905" max="15905" width="33" customWidth="1"/>
    <col min="15906" max="15906" width="19" customWidth="1"/>
    <col min="16129" max="16129" width="239.140625" customWidth="1"/>
    <col min="16130" max="16130" width="81.85546875" customWidth="1"/>
    <col min="16131" max="16134" width="0" hidden="1" customWidth="1"/>
    <col min="16135" max="16135" width="74.140625" customWidth="1"/>
    <col min="16136" max="16137" width="0" hidden="1" customWidth="1"/>
    <col min="16138" max="16138" width="78.85546875" customWidth="1"/>
    <col min="16139" max="16139" width="31.85546875" customWidth="1"/>
    <col min="16140" max="16140" width="40.85546875" customWidth="1"/>
    <col min="16141" max="16141" width="34.28515625" customWidth="1"/>
    <col min="16142" max="16142" width="34.7109375" customWidth="1"/>
    <col min="16143" max="16143" width="34.42578125" customWidth="1"/>
    <col min="16144" max="16144" width="37" customWidth="1"/>
    <col min="16145" max="16145" width="37.5703125" customWidth="1"/>
    <col min="16146" max="16146" width="40" customWidth="1"/>
    <col min="16147" max="16147" width="41.28515625" customWidth="1"/>
    <col min="16148" max="16148" width="36.140625" customWidth="1"/>
    <col min="16149" max="16149" width="33.7109375" customWidth="1"/>
    <col min="16150" max="16150" width="36.85546875" customWidth="1"/>
    <col min="16151" max="16151" width="35.7109375" customWidth="1"/>
    <col min="16152" max="16152" width="31.85546875" customWidth="1"/>
    <col min="16153" max="16153" width="40.85546875" customWidth="1"/>
    <col min="16154" max="16154" width="39.140625" customWidth="1"/>
    <col min="16155" max="16155" width="32" customWidth="1"/>
    <col min="16156" max="16156" width="30.85546875" customWidth="1"/>
    <col min="16157" max="16157" width="37.5703125" customWidth="1"/>
    <col min="16158" max="16158" width="31.5703125" customWidth="1"/>
    <col min="16159" max="16159" width="37.28515625" customWidth="1"/>
    <col min="16160" max="16160" width="35.28515625" customWidth="1"/>
    <col min="16161" max="16161" width="33" customWidth="1"/>
    <col min="16162" max="16162" width="19" customWidth="1"/>
  </cols>
  <sheetData>
    <row r="1" spans="1:35" ht="89.25" customHeight="1">
      <c r="A1" s="70" t="s">
        <v>54</v>
      </c>
      <c r="B1" s="71"/>
      <c r="C1" s="71"/>
      <c r="D1" s="71"/>
      <c r="E1" s="71"/>
      <c r="F1" s="71"/>
      <c r="G1" s="71"/>
      <c r="H1" s="71"/>
      <c r="I1" s="71"/>
      <c r="J1" s="71"/>
    </row>
    <row r="2" spans="1:35" ht="42" customHeight="1">
      <c r="A2" s="76"/>
      <c r="B2" s="76"/>
      <c r="C2" s="76"/>
      <c r="D2" s="76"/>
      <c r="E2" s="76"/>
      <c r="F2" s="76"/>
      <c r="G2" s="76"/>
      <c r="H2" s="76"/>
      <c r="I2" s="76"/>
      <c r="J2" s="77" t="s">
        <v>55</v>
      </c>
    </row>
    <row r="3" spans="1:35" s="83" customFormat="1" ht="177.75" customHeight="1">
      <c r="A3" s="78" t="s">
        <v>56</v>
      </c>
      <c r="B3" s="79" t="s">
        <v>46</v>
      </c>
      <c r="C3" s="79" t="s">
        <v>57</v>
      </c>
      <c r="D3" s="79" t="s">
        <v>58</v>
      </c>
      <c r="E3" s="79"/>
      <c r="F3" s="79" t="s">
        <v>59</v>
      </c>
      <c r="G3" s="79" t="s">
        <v>60</v>
      </c>
      <c r="H3" s="79" t="s">
        <v>61</v>
      </c>
      <c r="I3" s="79" t="s">
        <v>62</v>
      </c>
      <c r="J3" s="79" t="s">
        <v>63</v>
      </c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1"/>
      <c r="AI3" s="82"/>
    </row>
    <row r="4" spans="1:35" s="88" customFormat="1" ht="38.25" customHeight="1">
      <c r="A4" s="84">
        <v>1</v>
      </c>
      <c r="B4" s="84">
        <v>2</v>
      </c>
      <c r="C4" s="84"/>
      <c r="D4" s="84">
        <v>3</v>
      </c>
      <c r="E4" s="84"/>
      <c r="F4" s="84">
        <v>3</v>
      </c>
      <c r="G4" s="84">
        <v>3</v>
      </c>
      <c r="H4" s="84">
        <v>6</v>
      </c>
      <c r="I4" s="84">
        <v>5</v>
      </c>
      <c r="J4" s="85">
        <v>4</v>
      </c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7"/>
    </row>
    <row r="5" spans="1:35" s="88" customFormat="1" ht="78" customHeight="1">
      <c r="A5" s="89" t="s">
        <v>64</v>
      </c>
      <c r="B5" s="90">
        <f t="shared" ref="B5:G5" si="0">B6+B42</f>
        <v>3562503.9999999995</v>
      </c>
      <c r="C5" s="90">
        <f t="shared" si="0"/>
        <v>186783.7</v>
      </c>
      <c r="D5" s="90">
        <f t="shared" si="0"/>
        <v>1940102.9</v>
      </c>
      <c r="E5" s="90">
        <f t="shared" si="0"/>
        <v>0</v>
      </c>
      <c r="F5" s="90">
        <f t="shared" si="0"/>
        <v>2609388.4999999995</v>
      </c>
      <c r="G5" s="90">
        <f t="shared" si="0"/>
        <v>2475777.5999999996</v>
      </c>
      <c r="H5" s="90" t="e">
        <f>#REF!+#REF!</f>
        <v>#REF!</v>
      </c>
      <c r="I5" s="90">
        <f>G5-F5</f>
        <v>-133610.89999999991</v>
      </c>
      <c r="J5" s="91">
        <f>G5*100/B5</f>
        <v>69.495433548986895</v>
      </c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7"/>
    </row>
    <row r="6" spans="1:35" s="95" customFormat="1" ht="69.75" customHeight="1">
      <c r="A6" s="89" t="s">
        <v>65</v>
      </c>
      <c r="B6" s="90">
        <f>B7+B9+B10+B15+B24+B33</f>
        <v>3174701.5999999996</v>
      </c>
      <c r="C6" s="90">
        <f>C7+C9+C10+C15+C24+C33</f>
        <v>149859.80000000002</v>
      </c>
      <c r="D6" s="90">
        <f>D7+D9+D10+D15+D24+D33</f>
        <v>1706125.5</v>
      </c>
      <c r="E6" s="90">
        <f>E7+E9+E10+E15+E24+E33</f>
        <v>0</v>
      </c>
      <c r="F6" s="90">
        <f>F7+F9+F10+F15+F24+F33</f>
        <v>2321560.1999999997</v>
      </c>
      <c r="G6" s="90">
        <f>G7+G9+G10+G15+G24+G33+0.3</f>
        <v>2205272.6999999997</v>
      </c>
      <c r="H6" s="90" t="e">
        <f>H8+H10+H15+H24+H33</f>
        <v>#REF!</v>
      </c>
      <c r="I6" s="90">
        <f t="shared" ref="I6:I69" si="1">G6-F6</f>
        <v>-116287.5</v>
      </c>
      <c r="J6" s="91">
        <f t="shared" ref="J6:J69" si="2">G6*100/B6</f>
        <v>69.46393639011616</v>
      </c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3"/>
      <c r="AI6" s="94"/>
    </row>
    <row r="7" spans="1:35" s="95" customFormat="1" ht="73.5" customHeight="1">
      <c r="A7" s="96" t="s">
        <v>66</v>
      </c>
      <c r="B7" s="97">
        <f t="shared" ref="B7:G7" si="3">B8</f>
        <v>1848729.5</v>
      </c>
      <c r="C7" s="97">
        <f t="shared" si="3"/>
        <v>94149.4</v>
      </c>
      <c r="D7" s="97">
        <f t="shared" si="3"/>
        <v>1359077.8</v>
      </c>
      <c r="E7" s="97">
        <f t="shared" si="3"/>
        <v>0</v>
      </c>
      <c r="F7" s="97">
        <f t="shared" si="3"/>
        <v>1402550</v>
      </c>
      <c r="G7" s="97">
        <f t="shared" si="3"/>
        <v>1359077.8</v>
      </c>
      <c r="H7" s="97"/>
      <c r="I7" s="90">
        <f t="shared" si="1"/>
        <v>-43472.199999999953</v>
      </c>
      <c r="J7" s="91">
        <f t="shared" si="2"/>
        <v>73.514151204922086</v>
      </c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9"/>
      <c r="AI7" s="94"/>
    </row>
    <row r="8" spans="1:35" s="95" customFormat="1" ht="65.25" customHeight="1">
      <c r="A8" s="100" t="s">
        <v>67</v>
      </c>
      <c r="B8" s="101">
        <v>1848729.5</v>
      </c>
      <c r="C8" s="101">
        <v>94149.4</v>
      </c>
      <c r="D8" s="102">
        <f t="shared" ref="D8:D25" si="4">E8+G8</f>
        <v>1359077.8</v>
      </c>
      <c r="E8" s="102"/>
      <c r="F8" s="101">
        <f>330000+352000+549900+170650</f>
        <v>1402550</v>
      </c>
      <c r="G8" s="102">
        <v>1359077.8</v>
      </c>
      <c r="H8" s="101"/>
      <c r="I8" s="103">
        <f t="shared" si="1"/>
        <v>-43472.199999999953</v>
      </c>
      <c r="J8" s="91">
        <f t="shared" si="2"/>
        <v>73.514151204922086</v>
      </c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5"/>
      <c r="AI8" s="94"/>
    </row>
    <row r="9" spans="1:35" s="95" customFormat="1" ht="66.75" customHeight="1">
      <c r="A9" s="106" t="s">
        <v>68</v>
      </c>
      <c r="B9" s="107">
        <v>34510.9</v>
      </c>
      <c r="C9" s="107"/>
      <c r="D9" s="108">
        <f t="shared" si="4"/>
        <v>28504</v>
      </c>
      <c r="E9" s="108"/>
      <c r="F9" s="107">
        <f>7465.5+8808.5+9115.5+3038.5</f>
        <v>28428</v>
      </c>
      <c r="G9" s="108">
        <v>28504</v>
      </c>
      <c r="H9" s="107"/>
      <c r="I9" s="90">
        <f t="shared" si="1"/>
        <v>76</v>
      </c>
      <c r="J9" s="91">
        <f t="shared" si="2"/>
        <v>82.594194877560426</v>
      </c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4"/>
      <c r="AB9" s="104"/>
      <c r="AC9" s="104"/>
      <c r="AD9" s="104"/>
      <c r="AE9" s="104"/>
      <c r="AF9" s="104"/>
      <c r="AG9" s="104"/>
      <c r="AH9" s="105"/>
      <c r="AI9" s="94"/>
    </row>
    <row r="10" spans="1:35" s="95" customFormat="1" ht="78" customHeight="1">
      <c r="A10" s="96" t="s">
        <v>69</v>
      </c>
      <c r="B10" s="97">
        <f t="shared" ref="B10:G10" si="5">B12+B13+B14+B11</f>
        <v>282402.8</v>
      </c>
      <c r="C10" s="97">
        <f t="shared" si="5"/>
        <v>25211.1</v>
      </c>
      <c r="D10" s="97">
        <f t="shared" si="5"/>
        <v>23750.899999999998</v>
      </c>
      <c r="E10" s="97">
        <f t="shared" si="5"/>
        <v>0</v>
      </c>
      <c r="F10" s="97">
        <f t="shared" si="5"/>
        <v>249204.3</v>
      </c>
      <c r="G10" s="97">
        <f t="shared" si="5"/>
        <v>222190</v>
      </c>
      <c r="H10" s="97">
        <f>SUM(H12:H13)</f>
        <v>0</v>
      </c>
      <c r="I10" s="90">
        <f t="shared" si="1"/>
        <v>-27014.299999999988</v>
      </c>
      <c r="J10" s="91">
        <f t="shared" si="2"/>
        <v>78.678398372820666</v>
      </c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9"/>
      <c r="AI10" s="94"/>
    </row>
    <row r="11" spans="1:35" s="95" customFormat="1" ht="118.5" customHeight="1">
      <c r="A11" s="110" t="s">
        <v>70</v>
      </c>
      <c r="B11" s="111">
        <v>229400.4</v>
      </c>
      <c r="C11" s="97"/>
      <c r="D11" s="97"/>
      <c r="E11" s="97"/>
      <c r="F11" s="111">
        <f>33362.2+69637.8+62000+45000</f>
        <v>210000</v>
      </c>
      <c r="G11" s="111">
        <v>198439.1</v>
      </c>
      <c r="H11" s="97"/>
      <c r="I11" s="103">
        <f t="shared" si="1"/>
        <v>-11560.899999999994</v>
      </c>
      <c r="J11" s="91">
        <f t="shared" si="2"/>
        <v>86.503380116163711</v>
      </c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9"/>
      <c r="AI11" s="94"/>
    </row>
    <row r="12" spans="1:35" s="95" customFormat="1" ht="123.75" customHeight="1">
      <c r="A12" s="100" t="s">
        <v>71</v>
      </c>
      <c r="B12" s="101">
        <v>0</v>
      </c>
      <c r="C12" s="101">
        <v>25211.1</v>
      </c>
      <c r="D12" s="102">
        <f t="shared" si="4"/>
        <v>-1167.3</v>
      </c>
      <c r="E12" s="90"/>
      <c r="F12" s="101"/>
      <c r="G12" s="102">
        <v>-1167.3</v>
      </c>
      <c r="H12" s="101"/>
      <c r="I12" s="103">
        <f t="shared" si="1"/>
        <v>-1167.3</v>
      </c>
      <c r="J12" s="91">
        <v>0</v>
      </c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5"/>
      <c r="AI12" s="94"/>
    </row>
    <row r="13" spans="1:35" s="95" customFormat="1" ht="66.75" customHeight="1">
      <c r="A13" s="100" t="s">
        <v>72</v>
      </c>
      <c r="B13" s="101">
        <v>3204.3</v>
      </c>
      <c r="C13" s="101"/>
      <c r="D13" s="102">
        <f t="shared" si="4"/>
        <v>3481.6</v>
      </c>
      <c r="E13" s="90"/>
      <c r="F13" s="101">
        <f>2944.6+259.7</f>
        <v>3204.2999999999997</v>
      </c>
      <c r="G13" s="102">
        <v>3481.6</v>
      </c>
      <c r="H13" s="101"/>
      <c r="I13" s="103">
        <f t="shared" si="1"/>
        <v>277.30000000000018</v>
      </c>
      <c r="J13" s="91">
        <f t="shared" si="2"/>
        <v>108.65399619261616</v>
      </c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5"/>
      <c r="AI13" s="94"/>
    </row>
    <row r="14" spans="1:35" s="95" customFormat="1" ht="131.25" customHeight="1">
      <c r="A14" s="100" t="s">
        <v>73</v>
      </c>
      <c r="B14" s="101">
        <v>49798.1</v>
      </c>
      <c r="C14" s="101"/>
      <c r="D14" s="102">
        <f t="shared" si="4"/>
        <v>21436.6</v>
      </c>
      <c r="E14" s="90"/>
      <c r="F14" s="101">
        <f>22500-300+9000+4800</f>
        <v>36000</v>
      </c>
      <c r="G14" s="102">
        <v>21436.6</v>
      </c>
      <c r="H14" s="101"/>
      <c r="I14" s="103">
        <f t="shared" si="1"/>
        <v>-14563.400000000001</v>
      </c>
      <c r="J14" s="91">
        <f t="shared" si="2"/>
        <v>43.04702388243728</v>
      </c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5"/>
      <c r="AI14" s="94"/>
    </row>
    <row r="15" spans="1:35" s="95" customFormat="1" ht="74.25" customHeight="1">
      <c r="A15" s="96" t="s">
        <v>74</v>
      </c>
      <c r="B15" s="97">
        <f t="shared" ref="B15:G15" si="6">B16+B18+B21</f>
        <v>944166.2</v>
      </c>
      <c r="C15" s="97">
        <f t="shared" si="6"/>
        <v>29331.200000000001</v>
      </c>
      <c r="D15" s="97">
        <f t="shared" si="6"/>
        <v>265593.60000000003</v>
      </c>
      <c r="E15" s="97">
        <f t="shared" si="6"/>
        <v>0</v>
      </c>
      <c r="F15" s="97">
        <f t="shared" si="6"/>
        <v>589112.5</v>
      </c>
      <c r="G15" s="97">
        <f t="shared" si="6"/>
        <v>544236.30000000005</v>
      </c>
      <c r="H15" s="97">
        <f>SUM(H16:H18)+H21</f>
        <v>0</v>
      </c>
      <c r="I15" s="90">
        <f t="shared" si="1"/>
        <v>-44876.199999999953</v>
      </c>
      <c r="J15" s="91">
        <f t="shared" si="2"/>
        <v>57.642002011933926</v>
      </c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9"/>
      <c r="AI15" s="94"/>
    </row>
    <row r="16" spans="1:35" s="95" customFormat="1" ht="118.5" customHeight="1">
      <c r="A16" s="100" t="s">
        <v>75</v>
      </c>
      <c r="B16" s="101">
        <v>136410.70000000001</v>
      </c>
      <c r="C16" s="101">
        <v>1000</v>
      </c>
      <c r="D16" s="102">
        <f t="shared" si="4"/>
        <v>62737.599999999999</v>
      </c>
      <c r="E16" s="90"/>
      <c r="F16" s="101">
        <f>8000-278+5000+1500+48000</f>
        <v>62222</v>
      </c>
      <c r="G16" s="102">
        <v>62737.599999999999</v>
      </c>
      <c r="H16" s="101"/>
      <c r="I16" s="103">
        <f t="shared" si="1"/>
        <v>515.59999999999854</v>
      </c>
      <c r="J16" s="91">
        <f t="shared" si="2"/>
        <v>45.991700064584371</v>
      </c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5"/>
      <c r="AI16" s="94"/>
    </row>
    <row r="17" spans="1:35" s="95" customFormat="1" ht="60" hidden="1" customHeight="1">
      <c r="A17" s="100" t="s">
        <v>76</v>
      </c>
      <c r="B17" s="112"/>
      <c r="C17" s="112"/>
      <c r="D17" s="102">
        <f t="shared" si="4"/>
        <v>0</v>
      </c>
      <c r="E17" s="90"/>
      <c r="F17" s="101"/>
      <c r="G17" s="102">
        <f>SUM(K17:AI17)</f>
        <v>0</v>
      </c>
      <c r="H17" s="101"/>
      <c r="I17" s="103">
        <f t="shared" si="1"/>
        <v>0</v>
      </c>
      <c r="J17" s="91" t="e">
        <f t="shared" si="2"/>
        <v>#DIV/0!</v>
      </c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5"/>
      <c r="AI17" s="94"/>
    </row>
    <row r="18" spans="1:35" s="95" customFormat="1" ht="72.75" customHeight="1">
      <c r="A18" s="100" t="s">
        <v>77</v>
      </c>
      <c r="B18" s="112">
        <v>356937.4</v>
      </c>
      <c r="C18" s="112"/>
      <c r="D18" s="102">
        <f t="shared" si="4"/>
        <v>137698.6</v>
      </c>
      <c r="E18" s="102">
        <f>E19+E20</f>
        <v>0</v>
      </c>
      <c r="F18" s="101">
        <f>31000+13150+21600+18600+53000</f>
        <v>137350</v>
      </c>
      <c r="G18" s="102">
        <v>137698.6</v>
      </c>
      <c r="H18" s="101"/>
      <c r="I18" s="103">
        <f t="shared" si="1"/>
        <v>348.60000000000582</v>
      </c>
      <c r="J18" s="91">
        <f t="shared" si="2"/>
        <v>38.57780103738078</v>
      </c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5"/>
      <c r="AI18" s="94"/>
    </row>
    <row r="19" spans="1:35" s="95" customFormat="1" ht="129.75" hidden="1" customHeight="1">
      <c r="A19" s="113" t="s">
        <v>78</v>
      </c>
      <c r="B19" s="114"/>
      <c r="C19" s="114"/>
      <c r="D19" s="115">
        <f t="shared" si="4"/>
        <v>0</v>
      </c>
      <c r="E19" s="116"/>
      <c r="F19" s="117"/>
      <c r="G19" s="115">
        <f>SUM(K19:AH19)</f>
        <v>0</v>
      </c>
      <c r="H19" s="117"/>
      <c r="I19" s="103">
        <f t="shared" si="1"/>
        <v>0</v>
      </c>
      <c r="J19" s="91" t="e">
        <f t="shared" si="2"/>
        <v>#DIV/0!</v>
      </c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05"/>
      <c r="AI19" s="94"/>
    </row>
    <row r="20" spans="1:35" s="95" customFormat="1" ht="112.5" hidden="1" customHeight="1">
      <c r="A20" s="113" t="s">
        <v>79</v>
      </c>
      <c r="B20" s="114"/>
      <c r="C20" s="114"/>
      <c r="D20" s="115">
        <f t="shared" si="4"/>
        <v>0</v>
      </c>
      <c r="E20" s="116"/>
      <c r="F20" s="117"/>
      <c r="G20" s="115">
        <f>SUM(K20:AH20)</f>
        <v>0</v>
      </c>
      <c r="H20" s="117"/>
      <c r="I20" s="103">
        <f t="shared" si="1"/>
        <v>0</v>
      </c>
      <c r="J20" s="91" t="e">
        <f t="shared" si="2"/>
        <v>#DIV/0!</v>
      </c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05"/>
      <c r="AI20" s="94"/>
    </row>
    <row r="21" spans="1:35" s="95" customFormat="1" ht="75.75" customHeight="1">
      <c r="A21" s="100" t="s">
        <v>80</v>
      </c>
      <c r="B21" s="112">
        <v>450818.1</v>
      </c>
      <c r="C21" s="112">
        <f t="shared" ref="C21:H21" si="7">C22+C23</f>
        <v>28331.200000000001</v>
      </c>
      <c r="D21" s="112">
        <f t="shared" si="7"/>
        <v>65157.4</v>
      </c>
      <c r="E21" s="112">
        <f t="shared" si="7"/>
        <v>0</v>
      </c>
      <c r="F21" s="112">
        <f>109000+101645+85470+62325.5+31100</f>
        <v>389540.5</v>
      </c>
      <c r="G21" s="112">
        <v>343800.1</v>
      </c>
      <c r="H21" s="102">
        <f t="shared" si="7"/>
        <v>0</v>
      </c>
      <c r="I21" s="103">
        <f t="shared" si="1"/>
        <v>-45740.400000000023</v>
      </c>
      <c r="J21" s="91">
        <f t="shared" si="2"/>
        <v>76.261379035136343</v>
      </c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19"/>
      <c r="AI21" s="94"/>
    </row>
    <row r="22" spans="1:35" s="95" customFormat="1" ht="57.75" hidden="1" customHeight="1">
      <c r="A22" s="113" t="s">
        <v>81</v>
      </c>
      <c r="B22" s="114">
        <v>447193.1</v>
      </c>
      <c r="C22" s="114">
        <v>0</v>
      </c>
      <c r="D22" s="115">
        <f t="shared" si="4"/>
        <v>63195.4</v>
      </c>
      <c r="E22" s="90"/>
      <c r="F22" s="117">
        <f>15000+3000</f>
        <v>18000</v>
      </c>
      <c r="G22" s="115">
        <v>63195.4</v>
      </c>
      <c r="H22" s="117"/>
      <c r="I22" s="90">
        <f t="shared" si="1"/>
        <v>45195.4</v>
      </c>
      <c r="J22" s="91">
        <f t="shared" si="2"/>
        <v>14.131568666868967</v>
      </c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20"/>
      <c r="AI22" s="94"/>
    </row>
    <row r="23" spans="1:35" s="95" customFormat="1" ht="63.75" hidden="1" customHeight="1">
      <c r="A23" s="113" t="s">
        <v>82</v>
      </c>
      <c r="B23" s="114">
        <v>67416</v>
      </c>
      <c r="C23" s="114">
        <v>28331.200000000001</v>
      </c>
      <c r="D23" s="115">
        <f t="shared" si="4"/>
        <v>1962</v>
      </c>
      <c r="E23" s="90"/>
      <c r="F23" s="117">
        <f>1000+960</f>
        <v>1960</v>
      </c>
      <c r="G23" s="115">
        <v>1962</v>
      </c>
      <c r="H23" s="117"/>
      <c r="I23" s="90">
        <f t="shared" si="1"/>
        <v>2</v>
      </c>
      <c r="J23" s="91">
        <f t="shared" si="2"/>
        <v>2.9102883588465644</v>
      </c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20"/>
      <c r="AI23" s="94"/>
    </row>
    <row r="24" spans="1:35" s="95" customFormat="1" ht="68.25" customHeight="1">
      <c r="A24" s="96" t="s">
        <v>83</v>
      </c>
      <c r="B24" s="97">
        <v>64892.2</v>
      </c>
      <c r="C24" s="97">
        <f>SUM(C25:C32)</f>
        <v>1168.0999999999999</v>
      </c>
      <c r="D24" s="97">
        <f>SUM(D25:D32)</f>
        <v>29199.199999999997</v>
      </c>
      <c r="E24" s="97">
        <f>SUM(E25:E32)</f>
        <v>0</v>
      </c>
      <c r="F24" s="97">
        <f>12666.7+14939+18343.7+6316</f>
        <v>52265.4</v>
      </c>
      <c r="G24" s="97">
        <v>51264.3</v>
      </c>
      <c r="H24" s="97" t="e">
        <f>H25+#REF!+H27</f>
        <v>#REF!</v>
      </c>
      <c r="I24" s="90">
        <f t="shared" si="1"/>
        <v>-1001.0999999999985</v>
      </c>
      <c r="J24" s="91">
        <f t="shared" si="2"/>
        <v>78.999170932716112</v>
      </c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9"/>
      <c r="AI24" s="94"/>
    </row>
    <row r="25" spans="1:35" s="95" customFormat="1" ht="167.25" hidden="1" customHeight="1">
      <c r="A25" s="121" t="s">
        <v>84</v>
      </c>
      <c r="B25" s="122">
        <v>30160</v>
      </c>
      <c r="C25" s="122">
        <v>790.6</v>
      </c>
      <c r="D25" s="123">
        <f t="shared" si="4"/>
        <v>16114.6</v>
      </c>
      <c r="E25" s="124"/>
      <c r="F25" s="122">
        <f>6950+7650</f>
        <v>14600</v>
      </c>
      <c r="G25" s="123">
        <v>16114.6</v>
      </c>
      <c r="H25" s="122"/>
      <c r="I25" s="90">
        <f t="shared" si="1"/>
        <v>1514.6000000000004</v>
      </c>
      <c r="J25" s="91">
        <f t="shared" si="2"/>
        <v>53.430371352785144</v>
      </c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5"/>
      <c r="AI25" s="94"/>
    </row>
    <row r="26" spans="1:35" s="95" customFormat="1" ht="167.25" hidden="1" customHeight="1">
      <c r="A26" s="121" t="s">
        <v>85</v>
      </c>
      <c r="B26" s="122"/>
      <c r="C26" s="122"/>
      <c r="D26" s="123"/>
      <c r="E26" s="124"/>
      <c r="F26" s="122"/>
      <c r="G26" s="123">
        <v>4.3</v>
      </c>
      <c r="H26" s="122"/>
      <c r="I26" s="90">
        <f t="shared" si="1"/>
        <v>4.3</v>
      </c>
      <c r="J26" s="91" t="e">
        <f t="shared" si="2"/>
        <v>#DIV/0!</v>
      </c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5"/>
      <c r="AI26" s="94"/>
    </row>
    <row r="27" spans="1:35" s="95" customFormat="1" ht="293.25" hidden="1" customHeight="1">
      <c r="A27" s="121" t="s">
        <v>86</v>
      </c>
      <c r="B27" s="122"/>
      <c r="C27" s="122">
        <v>377.5</v>
      </c>
      <c r="D27" s="123">
        <f t="shared" ref="D27:D41" si="8">E27+G27</f>
        <v>1.8</v>
      </c>
      <c r="E27" s="124"/>
      <c r="F27" s="122"/>
      <c r="G27" s="123">
        <v>1.8</v>
      </c>
      <c r="H27" s="122"/>
      <c r="I27" s="90">
        <f t="shared" si="1"/>
        <v>1.8</v>
      </c>
      <c r="J27" s="91" t="e">
        <f t="shared" si="2"/>
        <v>#DIV/0!</v>
      </c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5"/>
      <c r="AI27" s="94"/>
    </row>
    <row r="28" spans="1:35" s="95" customFormat="1" ht="205.5" hidden="1" customHeight="1">
      <c r="A28" s="121" t="s">
        <v>87</v>
      </c>
      <c r="B28" s="122">
        <v>20600</v>
      </c>
      <c r="C28" s="122"/>
      <c r="D28" s="123">
        <f>E28+G28</f>
        <v>13082.8</v>
      </c>
      <c r="E28" s="124"/>
      <c r="F28" s="122">
        <f>5000+5100</f>
        <v>10100</v>
      </c>
      <c r="G28" s="123">
        <v>13082.8</v>
      </c>
      <c r="H28" s="122"/>
      <c r="I28" s="90">
        <f t="shared" si="1"/>
        <v>2982.7999999999993</v>
      </c>
      <c r="J28" s="91">
        <f t="shared" si="2"/>
        <v>63.508737864077673</v>
      </c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5"/>
      <c r="AI28" s="94"/>
    </row>
    <row r="29" spans="1:35" s="95" customFormat="1" ht="195.75" hidden="1" customHeight="1">
      <c r="A29" s="121" t="s">
        <v>88</v>
      </c>
      <c r="B29" s="122">
        <v>340</v>
      </c>
      <c r="C29" s="122"/>
      <c r="D29" s="123"/>
      <c r="E29" s="124"/>
      <c r="F29" s="122">
        <f>84.9+84.9</f>
        <v>169.8</v>
      </c>
      <c r="G29" s="123">
        <v>351.9</v>
      </c>
      <c r="H29" s="122"/>
      <c r="I29" s="90">
        <f t="shared" si="1"/>
        <v>182.09999999999997</v>
      </c>
      <c r="J29" s="91">
        <f t="shared" si="2"/>
        <v>103.5</v>
      </c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5"/>
      <c r="AI29" s="94"/>
    </row>
    <row r="30" spans="1:35" s="95" customFormat="1" ht="208.5" hidden="1" customHeight="1">
      <c r="A30" s="121" t="s">
        <v>89</v>
      </c>
      <c r="B30" s="122">
        <v>900</v>
      </c>
      <c r="C30" s="122"/>
      <c r="D30" s="123"/>
      <c r="E30" s="124"/>
      <c r="F30" s="122">
        <f>225+225</f>
        <v>450</v>
      </c>
      <c r="G30" s="123">
        <v>466.9</v>
      </c>
      <c r="H30" s="122"/>
      <c r="I30" s="90">
        <f t="shared" si="1"/>
        <v>16.899999999999977</v>
      </c>
      <c r="J30" s="91">
        <f t="shared" si="2"/>
        <v>51.87777777777778</v>
      </c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5"/>
      <c r="AI30" s="94"/>
    </row>
    <row r="31" spans="1:35" s="95" customFormat="1" ht="153" hidden="1" customHeight="1">
      <c r="A31" s="121" t="s">
        <v>90</v>
      </c>
      <c r="B31" s="122">
        <v>696.8</v>
      </c>
      <c r="C31" s="122"/>
      <c r="D31" s="123"/>
      <c r="E31" s="124"/>
      <c r="F31" s="122">
        <f>137+184.8</f>
        <v>321.8</v>
      </c>
      <c r="G31" s="123">
        <v>140</v>
      </c>
      <c r="H31" s="122"/>
      <c r="I31" s="90">
        <f t="shared" si="1"/>
        <v>-181.8</v>
      </c>
      <c r="J31" s="91">
        <f t="shared" si="2"/>
        <v>20.091848450057405</v>
      </c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5"/>
      <c r="AI31" s="94"/>
    </row>
    <row r="32" spans="1:35" s="95" customFormat="1" ht="205.5" hidden="1" customHeight="1">
      <c r="A32" s="121" t="s">
        <v>91</v>
      </c>
      <c r="B32" s="122">
        <v>32.799999999999997</v>
      </c>
      <c r="C32" s="122"/>
      <c r="D32" s="123"/>
      <c r="E32" s="124"/>
      <c r="F32" s="122">
        <v>8.8000000000000007</v>
      </c>
      <c r="G32" s="123">
        <v>6.4</v>
      </c>
      <c r="H32" s="122"/>
      <c r="I32" s="90">
        <f t="shared" si="1"/>
        <v>-2.4000000000000004</v>
      </c>
      <c r="J32" s="91">
        <f t="shared" si="2"/>
        <v>19.512195121951223</v>
      </c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5"/>
      <c r="AI32" s="94"/>
    </row>
    <row r="33" spans="1:35" s="95" customFormat="1" ht="123.75" hidden="1" customHeight="1">
      <c r="A33" s="96" t="s">
        <v>92</v>
      </c>
      <c r="B33" s="97"/>
      <c r="C33" s="97"/>
      <c r="D33" s="90"/>
      <c r="E33" s="90"/>
      <c r="F33" s="97"/>
      <c r="G33" s="90"/>
      <c r="H33" s="90">
        <f>F33-E33</f>
        <v>0</v>
      </c>
      <c r="I33" s="90">
        <f t="shared" si="1"/>
        <v>0</v>
      </c>
      <c r="J33" s="91" t="e">
        <f t="shared" si="2"/>
        <v>#DIV/0!</v>
      </c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9"/>
      <c r="AI33" s="94"/>
    </row>
    <row r="34" spans="1:35" s="95" customFormat="1" ht="0.75" hidden="1" customHeight="1">
      <c r="A34" s="113" t="s">
        <v>93</v>
      </c>
      <c r="B34" s="117">
        <v>0</v>
      </c>
      <c r="C34" s="117"/>
      <c r="D34" s="90">
        <f t="shared" si="8"/>
        <v>0</v>
      </c>
      <c r="E34" s="90"/>
      <c r="F34" s="117"/>
      <c r="G34" s="90">
        <f t="shared" ref="G34:G41" si="9">SUM(K34:AH34)</f>
        <v>0</v>
      </c>
      <c r="H34" s="117"/>
      <c r="I34" s="90">
        <f t="shared" si="1"/>
        <v>0</v>
      </c>
      <c r="J34" s="91" t="e">
        <f t="shared" si="2"/>
        <v>#DIV/0!</v>
      </c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20"/>
      <c r="AI34" s="94"/>
    </row>
    <row r="35" spans="1:35" s="95" customFormat="1" ht="89.25" hidden="1" customHeight="1">
      <c r="A35" s="113" t="s">
        <v>94</v>
      </c>
      <c r="B35" s="117"/>
      <c r="C35" s="117"/>
      <c r="D35" s="90">
        <f t="shared" si="8"/>
        <v>0</v>
      </c>
      <c r="E35" s="90"/>
      <c r="F35" s="117"/>
      <c r="G35" s="90">
        <f t="shared" si="9"/>
        <v>0</v>
      </c>
      <c r="H35" s="117"/>
      <c r="I35" s="90">
        <f t="shared" si="1"/>
        <v>0</v>
      </c>
      <c r="J35" s="91" t="e">
        <f t="shared" si="2"/>
        <v>#DIV/0!</v>
      </c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20"/>
      <c r="AI35" s="94"/>
    </row>
    <row r="36" spans="1:35" s="95" customFormat="1" ht="101.25" hidden="1" customHeight="1">
      <c r="A36" s="113" t="s">
        <v>95</v>
      </c>
      <c r="B36" s="117"/>
      <c r="C36" s="117">
        <v>1000</v>
      </c>
      <c r="D36" s="115">
        <f>E36+G36</f>
        <v>0</v>
      </c>
      <c r="E36" s="90"/>
      <c r="F36" s="117"/>
      <c r="G36" s="90">
        <f t="shared" si="9"/>
        <v>0</v>
      </c>
      <c r="H36" s="117"/>
      <c r="I36" s="90">
        <f t="shared" si="1"/>
        <v>0</v>
      </c>
      <c r="J36" s="91" t="e">
        <f t="shared" si="2"/>
        <v>#DIV/0!</v>
      </c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20"/>
      <c r="AI36" s="94"/>
    </row>
    <row r="37" spans="1:35" s="95" customFormat="1" ht="115.5" hidden="1" customHeight="1">
      <c r="A37" s="113" t="s">
        <v>96</v>
      </c>
      <c r="B37" s="117"/>
      <c r="C37" s="117"/>
      <c r="D37" s="115">
        <f t="shared" si="8"/>
        <v>0</v>
      </c>
      <c r="E37" s="90"/>
      <c r="F37" s="117"/>
      <c r="G37" s="90">
        <f t="shared" si="9"/>
        <v>0</v>
      </c>
      <c r="H37" s="117"/>
      <c r="I37" s="90">
        <f t="shared" si="1"/>
        <v>0</v>
      </c>
      <c r="J37" s="91" t="e">
        <f t="shared" si="2"/>
        <v>#DIV/0!</v>
      </c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20"/>
      <c r="AI37" s="94"/>
    </row>
    <row r="38" spans="1:35" s="95" customFormat="1" ht="115.5" hidden="1" customHeight="1">
      <c r="A38" s="113" t="s">
        <v>97</v>
      </c>
      <c r="B38" s="117"/>
      <c r="C38" s="117"/>
      <c r="D38" s="115">
        <f t="shared" si="8"/>
        <v>0</v>
      </c>
      <c r="E38" s="90"/>
      <c r="F38" s="101"/>
      <c r="G38" s="90">
        <f t="shared" si="9"/>
        <v>0</v>
      </c>
      <c r="H38" s="125"/>
      <c r="I38" s="90">
        <f t="shared" si="1"/>
        <v>0</v>
      </c>
      <c r="J38" s="91" t="e">
        <f t="shared" si="2"/>
        <v>#DIV/0!</v>
      </c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20"/>
      <c r="AI38" s="94"/>
    </row>
    <row r="39" spans="1:35" s="95" customFormat="1" ht="118.5" hidden="1" customHeight="1">
      <c r="A39" s="113" t="s">
        <v>98</v>
      </c>
      <c r="B39" s="117"/>
      <c r="C39" s="117"/>
      <c r="D39" s="115">
        <f t="shared" si="8"/>
        <v>1.5</v>
      </c>
      <c r="E39" s="90"/>
      <c r="F39" s="101"/>
      <c r="G39" s="90">
        <v>1.5</v>
      </c>
      <c r="H39" s="125"/>
      <c r="I39" s="90">
        <f t="shared" si="1"/>
        <v>1.5</v>
      </c>
      <c r="J39" s="91" t="e">
        <f t="shared" si="2"/>
        <v>#DIV/0!</v>
      </c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20"/>
      <c r="AI39" s="94"/>
    </row>
    <row r="40" spans="1:35" s="95" customFormat="1" ht="95.25" hidden="1" customHeight="1">
      <c r="A40" s="113" t="s">
        <v>99</v>
      </c>
      <c r="B40" s="117"/>
      <c r="C40" s="117"/>
      <c r="D40" s="115">
        <f t="shared" si="8"/>
        <v>0</v>
      </c>
      <c r="E40" s="90"/>
      <c r="F40" s="101"/>
      <c r="G40" s="90">
        <f t="shared" si="9"/>
        <v>0</v>
      </c>
      <c r="H40" s="125"/>
      <c r="I40" s="90">
        <f t="shared" si="1"/>
        <v>0</v>
      </c>
      <c r="J40" s="91" t="e">
        <f t="shared" si="2"/>
        <v>#DIV/0!</v>
      </c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20"/>
      <c r="AI40" s="94"/>
    </row>
    <row r="41" spans="1:35" s="95" customFormat="1" ht="92.25" hidden="1" customHeight="1">
      <c r="A41" s="113" t="s">
        <v>100</v>
      </c>
      <c r="B41" s="117"/>
      <c r="C41" s="117"/>
      <c r="D41" s="115">
        <f t="shared" si="8"/>
        <v>0</v>
      </c>
      <c r="E41" s="90"/>
      <c r="F41" s="101"/>
      <c r="G41" s="90">
        <f t="shared" si="9"/>
        <v>0</v>
      </c>
      <c r="H41" s="125"/>
      <c r="I41" s="90">
        <f t="shared" si="1"/>
        <v>0</v>
      </c>
      <c r="J41" s="91" t="e">
        <f t="shared" si="2"/>
        <v>#DIV/0!</v>
      </c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20"/>
      <c r="AI41" s="94"/>
    </row>
    <row r="42" spans="1:35" s="95" customFormat="1" ht="80.25" customHeight="1">
      <c r="A42" s="89" t="s">
        <v>101</v>
      </c>
      <c r="B42" s="90">
        <f t="shared" ref="B42:G42" si="10">B43+B44+B50+B51+B52+B53+B56+B57+B58+B59+B61+B62+B63+B66+B67+B70+B74</f>
        <v>387802.39999999997</v>
      </c>
      <c r="C42" s="90">
        <f t="shared" si="10"/>
        <v>36923.9</v>
      </c>
      <c r="D42" s="90">
        <f t="shared" si="10"/>
        <v>233977.39999999997</v>
      </c>
      <c r="E42" s="90">
        <f t="shared" si="10"/>
        <v>0</v>
      </c>
      <c r="F42" s="90">
        <f t="shared" si="10"/>
        <v>287828.3</v>
      </c>
      <c r="G42" s="90">
        <f t="shared" si="10"/>
        <v>270504.90000000002</v>
      </c>
      <c r="H42" s="90" t="e">
        <f>H43+H44+H51+H52+H53+H54+H57+#REF!+#REF!+H60+H63+H67+H70+H71+H74</f>
        <v>#REF!</v>
      </c>
      <c r="I42" s="90">
        <f t="shared" si="1"/>
        <v>-17323.399999999965</v>
      </c>
      <c r="J42" s="91">
        <f t="shared" si="2"/>
        <v>69.753281568138846</v>
      </c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4"/>
    </row>
    <row r="43" spans="1:35" s="95" customFormat="1" ht="135" customHeight="1">
      <c r="A43" s="126" t="s">
        <v>102</v>
      </c>
      <c r="B43" s="127">
        <v>609.5</v>
      </c>
      <c r="C43" s="127"/>
      <c r="D43" s="128">
        <f>E43+G43</f>
        <v>609.5</v>
      </c>
      <c r="E43" s="129"/>
      <c r="F43" s="127">
        <f>250+359.5</f>
        <v>609.5</v>
      </c>
      <c r="G43" s="127">
        <v>609.5</v>
      </c>
      <c r="H43" s="127"/>
      <c r="I43" s="103">
        <f t="shared" si="1"/>
        <v>0</v>
      </c>
      <c r="J43" s="91">
        <f t="shared" si="2"/>
        <v>100</v>
      </c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5"/>
      <c r="AI43" s="94"/>
    </row>
    <row r="44" spans="1:35" s="95" customFormat="1" ht="135" customHeight="1">
      <c r="A44" s="130" t="s">
        <v>103</v>
      </c>
      <c r="B44" s="131">
        <f t="shared" ref="B44:G44" si="11">B45+B47+B48+B49</f>
        <v>250225.1</v>
      </c>
      <c r="C44" s="131">
        <f t="shared" si="11"/>
        <v>31363.4</v>
      </c>
      <c r="D44" s="131">
        <f t="shared" si="11"/>
        <v>174619.4</v>
      </c>
      <c r="E44" s="131">
        <f t="shared" si="11"/>
        <v>0</v>
      </c>
      <c r="F44" s="131">
        <f t="shared" si="11"/>
        <v>204384.9</v>
      </c>
      <c r="G44" s="131">
        <f t="shared" si="11"/>
        <v>175767</v>
      </c>
      <c r="H44" s="97" t="e">
        <f>#REF!+H45+H49+H51</f>
        <v>#REF!</v>
      </c>
      <c r="I44" s="90">
        <f t="shared" si="1"/>
        <v>-28617.899999999994</v>
      </c>
      <c r="J44" s="91">
        <f t="shared" si="2"/>
        <v>70.243552705144282</v>
      </c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9"/>
      <c r="AI44" s="94"/>
    </row>
    <row r="45" spans="1:35" s="95" customFormat="1" ht="255.75" customHeight="1">
      <c r="A45" s="132" t="s">
        <v>104</v>
      </c>
      <c r="B45" s="133">
        <v>198822</v>
      </c>
      <c r="C45" s="133">
        <v>15539.2</v>
      </c>
      <c r="D45" s="134">
        <f t="shared" ref="D45:D59" si="12">E45+G45</f>
        <v>131428.1</v>
      </c>
      <c r="E45" s="135"/>
      <c r="F45" s="133">
        <f>40177.3+48700+55499.5+15150</f>
        <v>159526.79999999999</v>
      </c>
      <c r="G45" s="103">
        <v>131428.1</v>
      </c>
      <c r="H45" s="111"/>
      <c r="I45" s="103">
        <f t="shared" si="1"/>
        <v>-28098.699999999983</v>
      </c>
      <c r="J45" s="91">
        <f t="shared" si="2"/>
        <v>66.103399020229148</v>
      </c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20"/>
      <c r="AI45" s="94"/>
    </row>
    <row r="46" spans="1:35" s="95" customFormat="1" ht="29.25" hidden="1" customHeight="1">
      <c r="A46" s="132" t="s">
        <v>105</v>
      </c>
      <c r="B46" s="133"/>
      <c r="C46" s="133"/>
      <c r="D46" s="134">
        <f t="shared" si="12"/>
        <v>0</v>
      </c>
      <c r="E46" s="135"/>
      <c r="F46" s="133"/>
      <c r="G46" s="103"/>
      <c r="H46" s="111"/>
      <c r="I46" s="103">
        <f t="shared" si="1"/>
        <v>0</v>
      </c>
      <c r="J46" s="91" t="e">
        <f t="shared" si="2"/>
        <v>#DIV/0!</v>
      </c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20"/>
      <c r="AI46" s="94"/>
    </row>
    <row r="47" spans="1:35" s="95" customFormat="1" ht="252" customHeight="1">
      <c r="A47" s="132" t="s">
        <v>106</v>
      </c>
      <c r="B47" s="133">
        <v>40925.300000000003</v>
      </c>
      <c r="C47" s="133"/>
      <c r="D47" s="134">
        <f>E47+G47</f>
        <v>37426.699999999997</v>
      </c>
      <c r="E47" s="135"/>
      <c r="F47" s="133">
        <f>3455.5+26209.4+5470.2+900</f>
        <v>36035.1</v>
      </c>
      <c r="G47" s="103">
        <v>37426.699999999997</v>
      </c>
      <c r="H47" s="111"/>
      <c r="I47" s="103">
        <f t="shared" si="1"/>
        <v>1391.5999999999985</v>
      </c>
      <c r="J47" s="91">
        <f t="shared" si="2"/>
        <v>91.451253869855549</v>
      </c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20"/>
      <c r="AI47" s="94"/>
    </row>
    <row r="48" spans="1:35" s="95" customFormat="1" ht="213" customHeight="1">
      <c r="A48" s="132" t="s">
        <v>107</v>
      </c>
      <c r="B48" s="133">
        <v>1547.1</v>
      </c>
      <c r="C48" s="133"/>
      <c r="D48" s="134"/>
      <c r="E48" s="135"/>
      <c r="F48" s="133">
        <f>380+380.7+404.7+126.9</f>
        <v>1292.3000000000002</v>
      </c>
      <c r="G48" s="103">
        <v>1147.5999999999999</v>
      </c>
      <c r="H48" s="111"/>
      <c r="I48" s="103">
        <f t="shared" si="1"/>
        <v>-144.70000000000027</v>
      </c>
      <c r="J48" s="91">
        <f t="shared" si="2"/>
        <v>74.177493374701044</v>
      </c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20"/>
      <c r="AI48" s="94"/>
    </row>
    <row r="49" spans="1:35" s="95" customFormat="1" ht="188.25" customHeight="1">
      <c r="A49" s="132" t="s">
        <v>108</v>
      </c>
      <c r="B49" s="133">
        <v>8930.7000000000007</v>
      </c>
      <c r="C49" s="133">
        <v>15824.2</v>
      </c>
      <c r="D49" s="134">
        <f t="shared" si="12"/>
        <v>5764.6</v>
      </c>
      <c r="E49" s="135"/>
      <c r="F49" s="133">
        <f>2301.5+2279.2+2250+700</f>
        <v>7530.7</v>
      </c>
      <c r="G49" s="103">
        <v>5764.6</v>
      </c>
      <c r="H49" s="111"/>
      <c r="I49" s="103">
        <f t="shared" si="1"/>
        <v>-1766.0999999999995</v>
      </c>
      <c r="J49" s="91">
        <f t="shared" si="2"/>
        <v>64.548131725396658</v>
      </c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20"/>
      <c r="AI49" s="94"/>
    </row>
    <row r="50" spans="1:35" s="95" customFormat="1" ht="81" customHeight="1">
      <c r="A50" s="132" t="s">
        <v>109</v>
      </c>
      <c r="B50" s="133">
        <v>161</v>
      </c>
      <c r="C50" s="133"/>
      <c r="D50" s="134">
        <f t="shared" si="12"/>
        <v>242.6</v>
      </c>
      <c r="E50" s="135"/>
      <c r="F50" s="133">
        <v>161</v>
      </c>
      <c r="G50" s="103">
        <v>242.6</v>
      </c>
      <c r="H50" s="111"/>
      <c r="I50" s="103">
        <f t="shared" si="1"/>
        <v>81.599999999999994</v>
      </c>
      <c r="J50" s="91">
        <f t="shared" si="2"/>
        <v>150.68322981366461</v>
      </c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8"/>
      <c r="AH50" s="120"/>
      <c r="AI50" s="94"/>
    </row>
    <row r="51" spans="1:35" s="95" customFormat="1" ht="198" customHeight="1">
      <c r="A51" s="126" t="s">
        <v>110</v>
      </c>
      <c r="B51" s="127">
        <v>1440</v>
      </c>
      <c r="C51" s="127">
        <v>409</v>
      </c>
      <c r="D51" s="128">
        <f t="shared" si="12"/>
        <v>660.8</v>
      </c>
      <c r="E51" s="129"/>
      <c r="F51" s="127">
        <v>1440</v>
      </c>
      <c r="G51" s="103">
        <v>660.8</v>
      </c>
      <c r="H51" s="111"/>
      <c r="I51" s="103">
        <f t="shared" si="1"/>
        <v>-779.2</v>
      </c>
      <c r="J51" s="91">
        <f t="shared" si="2"/>
        <v>45.888888888888886</v>
      </c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5"/>
      <c r="AI51" s="94"/>
    </row>
    <row r="52" spans="1:35" s="95" customFormat="1" ht="87.75" customHeight="1">
      <c r="A52" s="126" t="s">
        <v>111</v>
      </c>
      <c r="B52" s="127">
        <v>34228.300000000003</v>
      </c>
      <c r="C52" s="127">
        <v>2158</v>
      </c>
      <c r="D52" s="128">
        <f t="shared" si="12"/>
        <v>33800.5</v>
      </c>
      <c r="E52" s="129"/>
      <c r="F52" s="127">
        <f>5325.9+15524.8+6778+2717.5</f>
        <v>30346.199999999997</v>
      </c>
      <c r="G52" s="103">
        <f>6595.1+27205.4</f>
        <v>33800.5</v>
      </c>
      <c r="H52" s="111"/>
      <c r="I52" s="103">
        <f t="shared" si="1"/>
        <v>3454.3000000000029</v>
      </c>
      <c r="J52" s="91">
        <f t="shared" si="2"/>
        <v>98.75015703379951</v>
      </c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5"/>
      <c r="AI52" s="94"/>
    </row>
    <row r="53" spans="1:35" s="95" customFormat="1" ht="87" customHeight="1">
      <c r="A53" s="126" t="s">
        <v>112</v>
      </c>
      <c r="B53" s="127">
        <v>737.2</v>
      </c>
      <c r="C53" s="127">
        <v>950</v>
      </c>
      <c r="D53" s="128">
        <f t="shared" si="12"/>
        <v>689.8</v>
      </c>
      <c r="E53" s="129"/>
      <c r="F53" s="127">
        <f>526.8+70.8+70.8+60.1</f>
        <v>728.49999999999989</v>
      </c>
      <c r="G53" s="103">
        <v>689.8</v>
      </c>
      <c r="H53" s="111"/>
      <c r="I53" s="103">
        <f t="shared" si="1"/>
        <v>-38.699999999999932</v>
      </c>
      <c r="J53" s="91">
        <f t="shared" si="2"/>
        <v>93.570265870862713</v>
      </c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5"/>
      <c r="AI53" s="94"/>
    </row>
    <row r="54" spans="1:35" s="95" customFormat="1" ht="96" hidden="1" customHeight="1">
      <c r="A54" s="126" t="s">
        <v>113</v>
      </c>
      <c r="B54" s="127"/>
      <c r="C54" s="127">
        <v>42.9</v>
      </c>
      <c r="D54" s="128">
        <f t="shared" si="12"/>
        <v>0</v>
      </c>
      <c r="E54" s="129"/>
      <c r="F54" s="127"/>
      <c r="G54" s="103"/>
      <c r="H54" s="111"/>
      <c r="I54" s="103">
        <f t="shared" si="1"/>
        <v>0</v>
      </c>
      <c r="J54" s="91" t="e">
        <f t="shared" si="2"/>
        <v>#DIV/0!</v>
      </c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5"/>
      <c r="AI54" s="94"/>
    </row>
    <row r="55" spans="1:35" s="95" customFormat="1" ht="100.5" hidden="1" customHeight="1">
      <c r="A55" s="126" t="s">
        <v>114</v>
      </c>
      <c r="B55" s="127"/>
      <c r="C55" s="127">
        <v>0</v>
      </c>
      <c r="D55" s="128">
        <f t="shared" si="12"/>
        <v>0</v>
      </c>
      <c r="E55" s="129"/>
      <c r="F55" s="127"/>
      <c r="G55" s="103"/>
      <c r="H55" s="111"/>
      <c r="I55" s="103">
        <f t="shared" si="1"/>
        <v>0</v>
      </c>
      <c r="J55" s="91" t="e">
        <f t="shared" si="2"/>
        <v>#DIV/0!</v>
      </c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5"/>
      <c r="AI55" s="94"/>
    </row>
    <row r="56" spans="1:35" s="95" customFormat="1" ht="69.75" customHeight="1">
      <c r="A56" s="126" t="s">
        <v>115</v>
      </c>
      <c r="B56" s="127">
        <v>2748.3</v>
      </c>
      <c r="C56" s="127"/>
      <c r="D56" s="128"/>
      <c r="E56" s="129"/>
      <c r="F56" s="127">
        <f>686.7+686.7+686.7+228.9</f>
        <v>2289.0000000000005</v>
      </c>
      <c r="G56" s="103">
        <v>2222.5</v>
      </c>
      <c r="H56" s="111"/>
      <c r="I56" s="103">
        <f t="shared" si="1"/>
        <v>-66.500000000000455</v>
      </c>
      <c r="J56" s="91">
        <f t="shared" si="2"/>
        <v>80.868173052432411</v>
      </c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5"/>
      <c r="AI56" s="94"/>
    </row>
    <row r="57" spans="1:35" s="95" customFormat="1" ht="188.25" customHeight="1">
      <c r="A57" s="126" t="s">
        <v>116</v>
      </c>
      <c r="B57" s="127">
        <v>113.2</v>
      </c>
      <c r="C57" s="127"/>
      <c r="D57" s="128">
        <f t="shared" si="12"/>
        <v>90.6</v>
      </c>
      <c r="E57" s="129"/>
      <c r="F57" s="127">
        <f>49+62.8+1.1</f>
        <v>112.89999999999999</v>
      </c>
      <c r="G57" s="103">
        <v>90.6</v>
      </c>
      <c r="H57" s="111"/>
      <c r="I57" s="103">
        <f t="shared" si="1"/>
        <v>-22.299999999999997</v>
      </c>
      <c r="J57" s="91">
        <f t="shared" si="2"/>
        <v>80.035335689045937</v>
      </c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5"/>
      <c r="AI57" s="94"/>
    </row>
    <row r="58" spans="1:35" s="95" customFormat="1" ht="123.75" customHeight="1">
      <c r="A58" s="126" t="s">
        <v>117</v>
      </c>
      <c r="B58" s="127">
        <v>1979.3</v>
      </c>
      <c r="C58" s="127"/>
      <c r="D58" s="128">
        <f t="shared" si="12"/>
        <v>3618.9</v>
      </c>
      <c r="E58" s="129"/>
      <c r="F58" s="127">
        <f>820.5+324.7+753.5+30</f>
        <v>1928.7</v>
      </c>
      <c r="G58" s="103">
        <v>3618.9</v>
      </c>
      <c r="H58" s="111"/>
      <c r="I58" s="103">
        <f t="shared" si="1"/>
        <v>1690.2</v>
      </c>
      <c r="J58" s="91">
        <f t="shared" si="2"/>
        <v>182.83736674581922</v>
      </c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5"/>
      <c r="AI58" s="94"/>
    </row>
    <row r="59" spans="1:35" s="95" customFormat="1" ht="126.75" customHeight="1">
      <c r="A59" s="126" t="s">
        <v>118</v>
      </c>
      <c r="B59" s="127">
        <v>902</v>
      </c>
      <c r="C59" s="127"/>
      <c r="D59" s="128">
        <f t="shared" si="12"/>
        <v>0</v>
      </c>
      <c r="E59" s="129"/>
      <c r="F59" s="127">
        <f>302+300</f>
        <v>602</v>
      </c>
      <c r="G59" s="103">
        <v>0</v>
      </c>
      <c r="H59" s="111"/>
      <c r="I59" s="103">
        <f t="shared" si="1"/>
        <v>-602</v>
      </c>
      <c r="J59" s="91">
        <f t="shared" si="2"/>
        <v>0</v>
      </c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5"/>
      <c r="AI59" s="94"/>
    </row>
    <row r="60" spans="1:35" s="95" customFormat="1" ht="103.5" hidden="1" customHeight="1">
      <c r="A60" s="126" t="s">
        <v>119</v>
      </c>
      <c r="B60" s="127"/>
      <c r="C60" s="127"/>
      <c r="D60" s="128"/>
      <c r="E60" s="129"/>
      <c r="F60" s="127"/>
      <c r="G60" s="103"/>
      <c r="H60" s="111"/>
      <c r="I60" s="103">
        <f t="shared" si="1"/>
        <v>0</v>
      </c>
      <c r="J60" s="91" t="e">
        <f t="shared" si="2"/>
        <v>#DIV/0!</v>
      </c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4"/>
      <c r="AH60" s="105"/>
      <c r="AI60" s="94"/>
    </row>
    <row r="61" spans="1:35" s="95" customFormat="1" ht="120.75" customHeight="1">
      <c r="A61" s="132" t="s">
        <v>120</v>
      </c>
      <c r="B61" s="133">
        <f>443.8+680</f>
        <v>1123.8</v>
      </c>
      <c r="C61" s="133"/>
      <c r="D61" s="134">
        <f>E61+G61</f>
        <v>771.9</v>
      </c>
      <c r="E61" s="135"/>
      <c r="F61" s="133">
        <f>375+10+556.6+50</f>
        <v>991.6</v>
      </c>
      <c r="G61" s="103">
        <f>9.9+762</f>
        <v>771.9</v>
      </c>
      <c r="H61" s="111"/>
      <c r="I61" s="103">
        <f t="shared" si="1"/>
        <v>-219.70000000000005</v>
      </c>
      <c r="J61" s="91">
        <f t="shared" si="2"/>
        <v>68.686599038974904</v>
      </c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18"/>
      <c r="AH61" s="136"/>
      <c r="AI61" s="94"/>
    </row>
    <row r="62" spans="1:35" s="95" customFormat="1" ht="75" customHeight="1">
      <c r="A62" s="132" t="s">
        <v>121</v>
      </c>
      <c r="B62" s="133">
        <v>645.29999999999995</v>
      </c>
      <c r="C62" s="133"/>
      <c r="D62" s="134">
        <f>E62+G62</f>
        <v>432.4</v>
      </c>
      <c r="E62" s="135"/>
      <c r="F62" s="133">
        <f>93+276.3+92</f>
        <v>461.3</v>
      </c>
      <c r="G62" s="103">
        <v>432.4</v>
      </c>
      <c r="H62" s="111"/>
      <c r="I62" s="103">
        <f t="shared" si="1"/>
        <v>-28.900000000000034</v>
      </c>
      <c r="J62" s="91">
        <f t="shared" si="2"/>
        <v>67.007593367426011</v>
      </c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118"/>
      <c r="AG62" s="118"/>
      <c r="AH62" s="136"/>
      <c r="AI62" s="94"/>
    </row>
    <row r="63" spans="1:35" s="95" customFormat="1" ht="82.5" customHeight="1">
      <c r="A63" s="132" t="s">
        <v>122</v>
      </c>
      <c r="B63" s="133">
        <v>18792.8</v>
      </c>
      <c r="C63" s="133">
        <f>SUM(C64:C65)</f>
        <v>0</v>
      </c>
      <c r="D63" s="133">
        <f>SUM(D64:D65)</f>
        <v>0</v>
      </c>
      <c r="E63" s="133">
        <f>SUM(E64:E65)</f>
        <v>0</v>
      </c>
      <c r="F63" s="133">
        <f>3300+4700+5100+1700</f>
        <v>14800</v>
      </c>
      <c r="G63" s="133">
        <v>13643.5</v>
      </c>
      <c r="H63" s="111">
        <f>H64+H65</f>
        <v>0</v>
      </c>
      <c r="I63" s="103">
        <f t="shared" si="1"/>
        <v>-1156.5</v>
      </c>
      <c r="J63" s="91">
        <f t="shared" si="2"/>
        <v>72.599612617598225</v>
      </c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4"/>
    </row>
    <row r="64" spans="1:35" s="95" customFormat="1" ht="72" hidden="1" customHeight="1">
      <c r="A64" s="137" t="s">
        <v>123</v>
      </c>
      <c r="B64" s="138">
        <v>19950.900000000001</v>
      </c>
      <c r="C64" s="138"/>
      <c r="D64" s="139"/>
      <c r="E64" s="140"/>
      <c r="F64" s="138">
        <f>5590.9+4410</f>
        <v>10000.9</v>
      </c>
      <c r="G64" s="123">
        <v>18918.7</v>
      </c>
      <c r="H64" s="122"/>
      <c r="I64" s="103">
        <f t="shared" si="1"/>
        <v>8917.8000000000011</v>
      </c>
      <c r="J64" s="91">
        <f t="shared" si="2"/>
        <v>94.826298562972084</v>
      </c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8"/>
      <c r="AD64" s="118"/>
      <c r="AE64" s="118"/>
      <c r="AF64" s="118"/>
      <c r="AG64" s="118"/>
      <c r="AH64" s="120"/>
      <c r="AI64" s="94"/>
    </row>
    <row r="65" spans="1:35" s="95" customFormat="1" ht="98.25" hidden="1" customHeight="1">
      <c r="A65" s="137" t="s">
        <v>124</v>
      </c>
      <c r="B65" s="138">
        <v>3723.7</v>
      </c>
      <c r="C65" s="138"/>
      <c r="D65" s="139"/>
      <c r="E65" s="140"/>
      <c r="F65" s="138">
        <v>3723.7</v>
      </c>
      <c r="G65" s="123">
        <v>3862.4</v>
      </c>
      <c r="H65" s="122"/>
      <c r="I65" s="103">
        <f t="shared" si="1"/>
        <v>138.70000000000027</v>
      </c>
      <c r="J65" s="91">
        <f t="shared" si="2"/>
        <v>103.72478985954831</v>
      </c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8"/>
      <c r="AF65" s="118"/>
      <c r="AG65" s="118"/>
      <c r="AH65" s="120"/>
      <c r="AI65" s="94"/>
    </row>
    <row r="66" spans="1:35" s="95" customFormat="1" ht="78" customHeight="1">
      <c r="A66" s="132" t="s">
        <v>125</v>
      </c>
      <c r="B66" s="133">
        <v>52514.2</v>
      </c>
      <c r="C66" s="133"/>
      <c r="D66" s="134"/>
      <c r="E66" s="135"/>
      <c r="F66" s="133">
        <f>2216.7+4204.5+2214.5+931</f>
        <v>9566.7000000000007</v>
      </c>
      <c r="G66" s="103">
        <v>19513.900000000001</v>
      </c>
      <c r="H66" s="111"/>
      <c r="I66" s="103">
        <f t="shared" si="1"/>
        <v>9947.2000000000007</v>
      </c>
      <c r="J66" s="91">
        <f t="shared" si="2"/>
        <v>37.159282632126171</v>
      </c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20"/>
      <c r="AI66" s="94"/>
    </row>
    <row r="67" spans="1:35" s="95" customFormat="1" ht="67.5" customHeight="1">
      <c r="A67" s="126" t="s">
        <v>126</v>
      </c>
      <c r="B67" s="127">
        <v>19846.3</v>
      </c>
      <c r="C67" s="127">
        <v>2043.5</v>
      </c>
      <c r="D67" s="128">
        <f t="shared" ref="D67:D74" si="13">E67+G67</f>
        <v>14286.9</v>
      </c>
      <c r="E67" s="128"/>
      <c r="F67" s="127">
        <f>3318.4+9337+3888.9+1125.6</f>
        <v>17669.899999999998</v>
      </c>
      <c r="G67" s="103">
        <v>14286.9</v>
      </c>
      <c r="H67" s="111"/>
      <c r="I67" s="103">
        <f t="shared" si="1"/>
        <v>-3382.9999999999982</v>
      </c>
      <c r="J67" s="91">
        <f t="shared" si="2"/>
        <v>71.987725671787686</v>
      </c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4"/>
      <c r="Z67" s="104"/>
      <c r="AA67" s="104"/>
      <c r="AB67" s="104"/>
      <c r="AC67" s="104"/>
      <c r="AD67" s="104"/>
      <c r="AE67" s="104"/>
      <c r="AF67" s="104"/>
      <c r="AG67" s="104"/>
      <c r="AH67" s="105"/>
      <c r="AI67" s="94"/>
    </row>
    <row r="68" spans="1:35" s="95" customFormat="1" ht="3" hidden="1" customHeight="1">
      <c r="A68" s="141" t="s">
        <v>127</v>
      </c>
      <c r="B68" s="142">
        <v>539.1</v>
      </c>
      <c r="C68" s="142"/>
      <c r="D68" s="128">
        <f t="shared" si="13"/>
        <v>0</v>
      </c>
      <c r="E68" s="143"/>
      <c r="F68" s="142"/>
      <c r="G68" s="103"/>
      <c r="H68" s="122"/>
      <c r="I68" s="103">
        <f t="shared" si="1"/>
        <v>0</v>
      </c>
      <c r="J68" s="91">
        <f t="shared" si="2"/>
        <v>0</v>
      </c>
      <c r="K68" s="144"/>
      <c r="L68" s="144"/>
      <c r="M68" s="144"/>
      <c r="N68" s="144"/>
      <c r="O68" s="144"/>
      <c r="P68" s="144"/>
      <c r="Q68" s="144"/>
      <c r="R68" s="144"/>
      <c r="S68" s="144"/>
      <c r="T68" s="144"/>
      <c r="U68" s="144"/>
      <c r="V68" s="144"/>
      <c r="W68" s="144"/>
      <c r="X68" s="144"/>
      <c r="Y68" s="144"/>
      <c r="Z68" s="144"/>
      <c r="AA68" s="104"/>
      <c r="AB68" s="104"/>
      <c r="AC68" s="104"/>
      <c r="AD68" s="104"/>
      <c r="AE68" s="104"/>
      <c r="AF68" s="104"/>
      <c r="AG68" s="104"/>
      <c r="AH68" s="105"/>
      <c r="AI68" s="94"/>
    </row>
    <row r="69" spans="1:35" s="95" customFormat="1" ht="23.25" hidden="1" customHeight="1">
      <c r="A69" s="141" t="s">
        <v>128</v>
      </c>
      <c r="B69" s="142">
        <v>30.6</v>
      </c>
      <c r="C69" s="142"/>
      <c r="D69" s="128">
        <f t="shared" si="13"/>
        <v>0</v>
      </c>
      <c r="E69" s="143"/>
      <c r="F69" s="142"/>
      <c r="G69" s="103"/>
      <c r="H69" s="122"/>
      <c r="I69" s="103">
        <f t="shared" si="1"/>
        <v>0</v>
      </c>
      <c r="J69" s="91">
        <f t="shared" si="2"/>
        <v>0</v>
      </c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04"/>
      <c r="AB69" s="104"/>
      <c r="AC69" s="104"/>
      <c r="AD69" s="104"/>
      <c r="AE69" s="104"/>
      <c r="AF69" s="104"/>
      <c r="AG69" s="104"/>
      <c r="AH69" s="105"/>
      <c r="AI69" s="94"/>
    </row>
    <row r="70" spans="1:35" s="95" customFormat="1" ht="66" customHeight="1">
      <c r="A70" s="126" t="s">
        <v>129</v>
      </c>
      <c r="B70" s="127">
        <v>1736.1</v>
      </c>
      <c r="C70" s="127"/>
      <c r="D70" s="128">
        <f t="shared" si="13"/>
        <v>3705.7</v>
      </c>
      <c r="E70" s="129"/>
      <c r="F70" s="127">
        <f>1152.9+583.2</f>
        <v>1736.1000000000001</v>
      </c>
      <c r="G70" s="103">
        <v>3705.7</v>
      </c>
      <c r="H70" s="111"/>
      <c r="I70" s="103">
        <f t="shared" ref="I70:I74" si="14">G70-F70</f>
        <v>1969.5999999999997</v>
      </c>
      <c r="J70" s="91">
        <f>G70*100/B70</f>
        <v>213.44968607799092</v>
      </c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5"/>
      <c r="AI70" s="94"/>
    </row>
    <row r="71" spans="1:35" s="95" customFormat="1" ht="66" hidden="1" customHeight="1">
      <c r="A71" s="126" t="s">
        <v>130</v>
      </c>
      <c r="B71" s="127"/>
      <c r="C71" s="127">
        <v>114.9</v>
      </c>
      <c r="D71" s="128">
        <f t="shared" si="13"/>
        <v>0</v>
      </c>
      <c r="E71" s="129"/>
      <c r="F71" s="127"/>
      <c r="G71" s="129">
        <f>SUM(K71:AH71)</f>
        <v>0</v>
      </c>
      <c r="H71" s="131"/>
      <c r="I71" s="103">
        <f t="shared" si="14"/>
        <v>0</v>
      </c>
      <c r="J71" s="91" t="e">
        <f>G71*100/B71</f>
        <v>#DIV/0!</v>
      </c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5"/>
      <c r="AI71" s="94"/>
    </row>
    <row r="72" spans="1:35" s="147" customFormat="1" ht="66" hidden="1" customHeight="1">
      <c r="A72" s="137" t="s">
        <v>131</v>
      </c>
      <c r="B72" s="138"/>
      <c r="C72" s="138"/>
      <c r="D72" s="128">
        <f t="shared" si="13"/>
        <v>0</v>
      </c>
      <c r="E72" s="129"/>
      <c r="F72" s="138"/>
      <c r="G72" s="128">
        <f>SUM(K72:AH72)</f>
        <v>0</v>
      </c>
      <c r="H72" s="145"/>
      <c r="I72" s="103">
        <f t="shared" si="14"/>
        <v>0</v>
      </c>
      <c r="J72" s="91" t="e">
        <f>G72*100/B72</f>
        <v>#DIV/0!</v>
      </c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20"/>
      <c r="AI72" s="146"/>
    </row>
    <row r="73" spans="1:35" s="147" customFormat="1" ht="63.75" hidden="1" customHeight="1">
      <c r="A73" s="126" t="s">
        <v>132</v>
      </c>
      <c r="B73" s="138"/>
      <c r="C73" s="138"/>
      <c r="D73" s="128">
        <f t="shared" si="13"/>
        <v>0</v>
      </c>
      <c r="E73" s="129"/>
      <c r="F73" s="138"/>
      <c r="G73" s="128">
        <f>SUM(K73:AH73)</f>
        <v>0</v>
      </c>
      <c r="H73" s="145"/>
      <c r="I73" s="103">
        <f t="shared" si="14"/>
        <v>0</v>
      </c>
      <c r="J73" s="91" t="e">
        <f>G73*100/B73</f>
        <v>#DIV/0!</v>
      </c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20"/>
      <c r="AI73" s="146"/>
    </row>
    <row r="74" spans="1:35" s="147" customFormat="1" ht="75" customHeight="1">
      <c r="A74" s="126" t="s">
        <v>133</v>
      </c>
      <c r="B74" s="138">
        <v>0</v>
      </c>
      <c r="C74" s="138"/>
      <c r="D74" s="128">
        <f t="shared" si="13"/>
        <v>448.4</v>
      </c>
      <c r="E74" s="129"/>
      <c r="F74" s="138"/>
      <c r="G74" s="102">
        <f>37.7+410.7</f>
        <v>448.4</v>
      </c>
      <c r="H74" s="125"/>
      <c r="I74" s="103">
        <f t="shared" si="14"/>
        <v>448.4</v>
      </c>
      <c r="J74" s="91">
        <v>0</v>
      </c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20"/>
      <c r="AI74" s="146"/>
    </row>
    <row r="75" spans="1:35">
      <c r="A75" s="150"/>
      <c r="B75" s="151"/>
      <c r="C75" s="151"/>
      <c r="D75" s="152"/>
      <c r="E75" s="156"/>
      <c r="G75" s="162"/>
      <c r="I75" s="153"/>
      <c r="J75" s="153"/>
      <c r="K75" s="163"/>
      <c r="AH75" s="159"/>
    </row>
    <row r="76" spans="1:35">
      <c r="A76" s="150"/>
      <c r="B76" s="160"/>
      <c r="C76" s="151"/>
      <c r="D76" s="152"/>
      <c r="E76" s="156"/>
      <c r="F76" s="153"/>
      <c r="G76" s="154"/>
      <c r="I76" s="153"/>
      <c r="K76" s="163"/>
      <c r="AH76" s="159"/>
    </row>
    <row r="77" spans="1:35">
      <c r="A77" s="150"/>
      <c r="B77" s="151"/>
      <c r="C77" s="151"/>
      <c r="D77" s="152"/>
      <c r="E77" s="156"/>
      <c r="G77" s="154"/>
      <c r="I77" s="153"/>
      <c r="K77" s="163"/>
      <c r="L77" s="157"/>
      <c r="M77" s="157"/>
      <c r="N77" s="158"/>
      <c r="O77" s="158"/>
      <c r="P77" s="158"/>
      <c r="Q77" s="158"/>
      <c r="AH77" s="159"/>
    </row>
    <row r="78" spans="1:35" s="75" customFormat="1">
      <c r="A78" s="150"/>
      <c r="B78" s="151"/>
      <c r="C78" s="151"/>
      <c r="D78" s="152"/>
      <c r="E78" s="156"/>
      <c r="F78" s="155"/>
      <c r="G78" s="154"/>
      <c r="H78" s="155"/>
      <c r="I78" s="153"/>
      <c r="J78" s="155"/>
      <c r="K78" s="163"/>
      <c r="L78" s="72"/>
      <c r="M78" s="72"/>
      <c r="N78" s="73"/>
      <c r="O78" s="73"/>
      <c r="P78" s="73"/>
      <c r="Q78" s="73"/>
      <c r="R78" s="73"/>
      <c r="S78" s="73"/>
      <c r="T78" s="73"/>
      <c r="U78" s="73"/>
      <c r="V78" s="73"/>
      <c r="W78" s="74"/>
      <c r="X78" s="74"/>
      <c r="Y78" s="74"/>
      <c r="Z78" s="74"/>
      <c r="AA78" s="74"/>
      <c r="AB78" s="73"/>
      <c r="AC78" s="73"/>
      <c r="AD78" s="73"/>
      <c r="AE78" s="73"/>
      <c r="AF78" s="73"/>
      <c r="AG78" s="73"/>
      <c r="AH78" s="148"/>
    </row>
    <row r="79" spans="1:35" s="75" customFormat="1" ht="45.75">
      <c r="A79" s="150"/>
      <c r="B79" s="151"/>
      <c r="C79" s="151"/>
      <c r="D79" s="161"/>
      <c r="E79" s="156"/>
      <c r="F79" s="155">
        <f>122989.2+115724.1</f>
        <v>238713.3</v>
      </c>
      <c r="G79" s="154"/>
      <c r="H79" s="155"/>
      <c r="I79" s="153"/>
      <c r="J79" s="153"/>
      <c r="K79" s="164"/>
      <c r="L79" s="164"/>
      <c r="M79" s="164"/>
      <c r="N79" s="165"/>
      <c r="O79" s="165"/>
      <c r="P79" s="165"/>
      <c r="Q79" s="165"/>
      <c r="R79" s="73"/>
      <c r="S79" s="73"/>
      <c r="T79" s="73"/>
      <c r="U79" s="73"/>
      <c r="V79" s="73"/>
      <c r="W79" s="74"/>
      <c r="X79" s="74"/>
      <c r="Y79" s="74"/>
      <c r="Z79" s="74"/>
      <c r="AA79" s="74"/>
      <c r="AB79" s="73"/>
      <c r="AC79" s="73"/>
      <c r="AD79" s="73"/>
      <c r="AE79" s="73"/>
      <c r="AF79" s="73"/>
      <c r="AG79" s="73"/>
      <c r="AH79" s="159"/>
    </row>
    <row r="80" spans="1:35" s="75" customFormat="1" ht="45.75">
      <c r="A80" s="166"/>
      <c r="B80" s="151"/>
      <c r="C80" s="151"/>
      <c r="D80" s="152"/>
      <c r="E80" s="156"/>
      <c r="F80" s="155"/>
      <c r="G80" s="154"/>
      <c r="H80" s="155"/>
      <c r="I80" s="155"/>
      <c r="J80" s="155"/>
      <c r="K80" s="167"/>
      <c r="L80" s="167"/>
      <c r="M80" s="167"/>
      <c r="N80" s="168"/>
      <c r="O80" s="168"/>
      <c r="P80" s="168"/>
      <c r="Q80" s="168"/>
      <c r="R80" s="73"/>
      <c r="S80" s="73"/>
      <c r="T80" s="73"/>
      <c r="U80" s="73"/>
      <c r="V80" s="73"/>
      <c r="W80" s="74"/>
      <c r="X80" s="74"/>
      <c r="Y80" s="74"/>
      <c r="Z80" s="74"/>
      <c r="AA80" s="74"/>
      <c r="AB80" s="73"/>
      <c r="AC80" s="73"/>
      <c r="AD80" s="73"/>
      <c r="AE80" s="73"/>
      <c r="AF80" s="73"/>
      <c r="AG80" s="73"/>
      <c r="AH80" s="159"/>
    </row>
    <row r="81" spans="1:34" s="75" customFormat="1" ht="45.75">
      <c r="A81" s="150"/>
      <c r="B81" s="151"/>
      <c r="C81" s="151"/>
      <c r="D81" s="152"/>
      <c r="E81" s="156"/>
      <c r="F81" s="155"/>
      <c r="G81" s="154"/>
      <c r="H81" s="155"/>
      <c r="I81" s="153"/>
      <c r="J81" s="155"/>
      <c r="K81" s="164"/>
      <c r="L81" s="164"/>
      <c r="M81" s="164"/>
      <c r="N81" s="165"/>
      <c r="O81" s="165"/>
      <c r="P81" s="165"/>
      <c r="Q81" s="165"/>
      <c r="R81" s="73"/>
      <c r="S81" s="73"/>
      <c r="T81" s="73"/>
      <c r="U81" s="73"/>
      <c r="V81" s="73"/>
      <c r="W81" s="74"/>
      <c r="X81" s="74"/>
      <c r="Y81" s="74"/>
      <c r="Z81" s="74"/>
      <c r="AA81" s="74"/>
      <c r="AB81" s="73"/>
      <c r="AC81" s="73"/>
      <c r="AD81" s="73"/>
      <c r="AE81" s="73"/>
      <c r="AF81" s="73"/>
      <c r="AG81" s="73"/>
      <c r="AH81" s="148"/>
    </row>
    <row r="82" spans="1:34" s="75" customFormat="1" ht="45.75">
      <c r="A82" s="150"/>
      <c r="B82" s="151"/>
      <c r="C82" s="151"/>
      <c r="D82" s="152"/>
      <c r="E82" s="156"/>
      <c r="F82" s="155"/>
      <c r="G82" s="154"/>
      <c r="H82" s="155"/>
      <c r="I82" s="153"/>
      <c r="J82" s="155"/>
      <c r="K82" s="164"/>
      <c r="L82" s="164"/>
      <c r="M82" s="164"/>
      <c r="N82" s="165"/>
      <c r="O82" s="165"/>
      <c r="P82" s="165"/>
      <c r="Q82" s="165"/>
      <c r="R82" s="73"/>
      <c r="S82" s="73"/>
      <c r="T82" s="73"/>
      <c r="U82" s="73"/>
      <c r="V82" s="73"/>
      <c r="W82" s="74"/>
      <c r="X82" s="74"/>
      <c r="Y82" s="74"/>
      <c r="Z82" s="74"/>
      <c r="AA82" s="74"/>
      <c r="AB82" s="73"/>
      <c r="AC82" s="73"/>
      <c r="AD82" s="73"/>
      <c r="AE82" s="73"/>
      <c r="AF82" s="73"/>
      <c r="AG82" s="73"/>
      <c r="AH82" s="159"/>
    </row>
    <row r="83" spans="1:34" s="75" customFormat="1" ht="45.75">
      <c r="A83" s="155"/>
      <c r="B83" s="151"/>
      <c r="C83" s="151"/>
      <c r="D83" s="169"/>
      <c r="E83" s="156"/>
      <c r="F83" s="155"/>
      <c r="G83" s="154"/>
      <c r="H83" s="155"/>
      <c r="I83" s="153"/>
      <c r="J83" s="155"/>
      <c r="K83" s="164"/>
      <c r="L83" s="164"/>
      <c r="M83" s="164"/>
      <c r="N83" s="165"/>
      <c r="O83" s="165"/>
      <c r="P83" s="165"/>
      <c r="Q83" s="165"/>
      <c r="R83" s="73"/>
      <c r="S83" s="73"/>
      <c r="T83" s="73"/>
      <c r="U83" s="73"/>
      <c r="V83" s="73"/>
      <c r="W83" s="74"/>
      <c r="X83" s="74"/>
      <c r="Y83" s="74"/>
      <c r="Z83" s="74"/>
      <c r="AA83" s="74"/>
      <c r="AB83" s="73"/>
      <c r="AC83" s="73"/>
      <c r="AD83" s="73"/>
      <c r="AE83" s="73"/>
      <c r="AF83" s="73"/>
      <c r="AG83" s="73"/>
      <c r="AH83" s="159"/>
    </row>
    <row r="84" spans="1:34" s="75" customFormat="1" ht="45.75">
      <c r="A84" s="155"/>
      <c r="B84" s="151"/>
      <c r="C84" s="151"/>
      <c r="D84" s="169"/>
      <c r="E84" s="156"/>
      <c r="F84" s="155">
        <f>112411.1+102032</f>
        <v>214443.1</v>
      </c>
      <c r="G84" s="154"/>
      <c r="H84" s="155"/>
      <c r="I84" s="153"/>
      <c r="J84" s="153"/>
      <c r="K84" s="164"/>
      <c r="L84" s="164"/>
      <c r="M84" s="164"/>
      <c r="N84" s="165"/>
      <c r="O84" s="165"/>
      <c r="P84" s="165"/>
      <c r="Q84" s="165"/>
      <c r="R84" s="73"/>
      <c r="S84" s="73"/>
      <c r="T84" s="73"/>
      <c r="U84" s="73"/>
      <c r="V84" s="73"/>
      <c r="W84" s="74"/>
      <c r="X84" s="74"/>
      <c r="Y84" s="74"/>
      <c r="Z84" s="74"/>
      <c r="AA84" s="74"/>
      <c r="AB84" s="73"/>
      <c r="AC84" s="73"/>
      <c r="AD84" s="73"/>
      <c r="AE84" s="73"/>
      <c r="AF84" s="73"/>
      <c r="AG84" s="73"/>
      <c r="AH84" s="159"/>
    </row>
    <row r="85" spans="1:34" s="75" customFormat="1" ht="45.75">
      <c r="A85" s="155"/>
      <c r="B85" s="151"/>
      <c r="C85" s="151"/>
      <c r="D85" s="169"/>
      <c r="E85" s="156"/>
      <c r="F85" s="155"/>
      <c r="G85" s="154"/>
      <c r="H85" s="155"/>
      <c r="I85" s="153"/>
      <c r="J85" s="155"/>
      <c r="K85" s="164"/>
      <c r="L85" s="164"/>
      <c r="M85" s="164"/>
      <c r="N85" s="165"/>
      <c r="O85" s="165"/>
      <c r="P85" s="165"/>
      <c r="Q85" s="165"/>
      <c r="R85" s="73"/>
      <c r="S85" s="73"/>
      <c r="T85" s="73"/>
      <c r="U85" s="73"/>
      <c r="V85" s="73"/>
      <c r="W85" s="74"/>
      <c r="X85" s="74"/>
      <c r="Y85" s="74"/>
      <c r="Z85" s="74"/>
      <c r="AA85" s="74"/>
      <c r="AB85" s="73"/>
      <c r="AC85" s="73"/>
      <c r="AD85" s="73"/>
      <c r="AE85" s="73"/>
      <c r="AF85" s="73"/>
      <c r="AG85" s="73"/>
      <c r="AH85" s="170"/>
    </row>
    <row r="86" spans="1:34" s="75" customFormat="1" ht="45.75">
      <c r="A86" s="155"/>
      <c r="B86" s="151"/>
      <c r="C86" s="151"/>
      <c r="D86" s="169"/>
      <c r="E86" s="156"/>
      <c r="F86" s="155"/>
      <c r="G86" s="154"/>
      <c r="H86" s="155"/>
      <c r="I86" s="153"/>
      <c r="J86" s="155"/>
      <c r="K86" s="164"/>
      <c r="L86" s="164"/>
      <c r="M86" s="164"/>
      <c r="N86" s="165"/>
      <c r="O86" s="165"/>
      <c r="P86" s="165"/>
      <c r="Q86" s="165"/>
      <c r="R86" s="73"/>
      <c r="S86" s="73"/>
      <c r="T86" s="73"/>
      <c r="U86" s="73"/>
      <c r="V86" s="73"/>
      <c r="W86" s="74"/>
      <c r="X86" s="74"/>
      <c r="Y86" s="74"/>
      <c r="Z86" s="74"/>
      <c r="AA86" s="74"/>
      <c r="AB86" s="73"/>
      <c r="AC86" s="73"/>
      <c r="AD86" s="73"/>
      <c r="AE86" s="73"/>
      <c r="AF86" s="73"/>
      <c r="AG86" s="73"/>
      <c r="AH86" s="148"/>
    </row>
    <row r="87" spans="1:34" s="75" customFormat="1" ht="90">
      <c r="A87" s="155"/>
      <c r="B87" s="151"/>
      <c r="C87" s="151"/>
      <c r="D87" s="169"/>
      <c r="E87" s="156"/>
      <c r="F87" s="155"/>
      <c r="G87" s="171"/>
      <c r="H87" s="155"/>
      <c r="I87" s="153"/>
      <c r="J87" s="155"/>
      <c r="K87" s="164"/>
      <c r="L87" s="164"/>
      <c r="M87" s="164"/>
      <c r="N87" s="165"/>
      <c r="O87" s="165"/>
      <c r="P87" s="165"/>
      <c r="Q87" s="165"/>
      <c r="R87" s="73"/>
      <c r="S87" s="73"/>
      <c r="T87" s="73"/>
      <c r="U87" s="73"/>
      <c r="V87" s="73"/>
      <c r="W87" s="74"/>
      <c r="X87" s="74"/>
      <c r="Y87" s="74"/>
      <c r="Z87" s="74"/>
      <c r="AA87" s="74"/>
      <c r="AB87" s="73"/>
      <c r="AC87" s="73"/>
      <c r="AD87" s="73"/>
      <c r="AE87" s="73"/>
      <c r="AF87" s="73"/>
      <c r="AG87" s="73"/>
      <c r="AH87" s="149"/>
    </row>
    <row r="88" spans="1:34" s="75" customFormat="1" ht="45.75">
      <c r="A88" s="155"/>
      <c r="B88" s="172"/>
      <c r="C88" s="172"/>
      <c r="D88" s="173"/>
      <c r="E88" s="169"/>
      <c r="F88" s="173"/>
      <c r="G88" s="154"/>
      <c r="H88" s="173"/>
      <c r="I88" s="155"/>
      <c r="J88" s="155"/>
      <c r="K88" s="164"/>
      <c r="L88" s="164"/>
      <c r="M88" s="164"/>
      <c r="N88" s="165"/>
      <c r="O88" s="165"/>
      <c r="P88" s="165"/>
      <c r="Q88" s="165"/>
      <c r="R88" s="73"/>
      <c r="S88" s="73"/>
      <c r="T88" s="73"/>
      <c r="U88" s="73"/>
      <c r="V88" s="73"/>
      <c r="W88" s="74"/>
      <c r="X88" s="74"/>
      <c r="Y88" s="74"/>
      <c r="Z88" s="74"/>
      <c r="AA88" s="74"/>
      <c r="AB88" s="73"/>
      <c r="AC88" s="73"/>
      <c r="AD88" s="73"/>
      <c r="AE88" s="73"/>
      <c r="AF88" s="73"/>
      <c r="AG88" s="73"/>
      <c r="AH88" s="149"/>
    </row>
    <row r="89" spans="1:34" s="75" customFormat="1" ht="45.75">
      <c r="A89" s="155"/>
      <c r="B89" s="174"/>
      <c r="C89" s="174"/>
      <c r="D89" s="169"/>
      <c r="E89" s="169"/>
      <c r="F89" s="173"/>
      <c r="G89" s="154"/>
      <c r="H89" s="173"/>
      <c r="I89" s="153"/>
      <c r="J89" s="155"/>
      <c r="K89" s="164"/>
      <c r="L89" s="164"/>
      <c r="M89" s="164"/>
      <c r="N89" s="165"/>
      <c r="O89" s="165"/>
      <c r="P89" s="165"/>
      <c r="Q89" s="165"/>
      <c r="R89" s="73"/>
      <c r="S89" s="73"/>
      <c r="T89" s="73"/>
      <c r="U89" s="73"/>
      <c r="V89" s="73"/>
      <c r="W89" s="74"/>
      <c r="X89" s="74"/>
      <c r="Y89" s="74"/>
      <c r="Z89" s="74"/>
      <c r="AA89" s="74"/>
      <c r="AB89" s="73"/>
      <c r="AC89" s="73"/>
      <c r="AD89" s="73"/>
      <c r="AE89" s="73"/>
      <c r="AF89" s="73"/>
      <c r="AG89" s="73"/>
      <c r="AH89" s="149"/>
    </row>
    <row r="90" spans="1:34" s="75" customFormat="1" ht="45.75">
      <c r="A90" s="155"/>
      <c r="B90" s="174"/>
      <c r="C90" s="174"/>
      <c r="D90" s="169"/>
      <c r="E90" s="169"/>
      <c r="F90" s="173"/>
      <c r="G90" s="154"/>
      <c r="H90" s="173"/>
      <c r="I90" s="173"/>
      <c r="J90" s="155"/>
      <c r="K90" s="164"/>
      <c r="L90" s="164"/>
      <c r="M90" s="164"/>
      <c r="N90" s="165"/>
      <c r="O90" s="165"/>
      <c r="P90" s="165"/>
      <c r="Q90" s="165"/>
      <c r="R90" s="73"/>
      <c r="S90" s="73"/>
      <c r="T90" s="73"/>
      <c r="U90" s="73"/>
      <c r="V90" s="73"/>
      <c r="W90" s="74"/>
      <c r="X90" s="74"/>
      <c r="Y90" s="74"/>
      <c r="Z90" s="74"/>
      <c r="AA90" s="74"/>
      <c r="AB90" s="73"/>
      <c r="AC90" s="73"/>
      <c r="AD90" s="73"/>
      <c r="AE90" s="73"/>
      <c r="AF90" s="73"/>
      <c r="AG90" s="73"/>
      <c r="AH90" s="149"/>
    </row>
    <row r="91" spans="1:34" s="75" customFormat="1" ht="45.75">
      <c r="A91" s="155"/>
      <c r="B91" s="174"/>
      <c r="C91" s="174"/>
      <c r="D91" s="169"/>
      <c r="E91" s="169"/>
      <c r="F91" s="173"/>
      <c r="G91" s="154"/>
      <c r="H91" s="173"/>
      <c r="I91" s="173"/>
      <c r="J91" s="155"/>
      <c r="K91" s="164"/>
      <c r="L91" s="164"/>
      <c r="M91" s="164"/>
      <c r="N91" s="165"/>
      <c r="O91" s="165"/>
      <c r="P91" s="165"/>
      <c r="Q91" s="165"/>
      <c r="R91" s="73"/>
      <c r="S91" s="73"/>
      <c r="T91" s="73"/>
      <c r="U91" s="73"/>
      <c r="V91" s="73"/>
      <c r="W91" s="74"/>
      <c r="X91" s="74"/>
      <c r="Y91" s="74"/>
      <c r="Z91" s="74"/>
      <c r="AA91" s="74"/>
      <c r="AB91" s="73"/>
      <c r="AC91" s="73"/>
      <c r="AD91" s="73"/>
      <c r="AE91" s="73"/>
      <c r="AF91" s="73"/>
      <c r="AG91" s="73"/>
      <c r="AH91" s="149"/>
    </row>
    <row r="92" spans="1:34" s="75" customFormat="1" ht="45.75">
      <c r="A92" s="155"/>
      <c r="B92" s="174"/>
      <c r="C92" s="174"/>
      <c r="D92" s="169"/>
      <c r="E92" s="169"/>
      <c r="F92" s="173"/>
      <c r="G92" s="154"/>
      <c r="H92" s="173"/>
      <c r="I92" s="173"/>
      <c r="J92" s="155"/>
      <c r="K92" s="164"/>
      <c r="L92" s="164"/>
      <c r="M92" s="164"/>
      <c r="N92" s="165"/>
      <c r="O92" s="165"/>
      <c r="P92" s="165"/>
      <c r="Q92" s="165"/>
      <c r="R92" s="73"/>
      <c r="S92" s="73"/>
      <c r="T92" s="73"/>
      <c r="U92" s="73"/>
      <c r="V92" s="73"/>
      <c r="W92" s="74"/>
      <c r="X92" s="74"/>
      <c r="Y92" s="74"/>
      <c r="Z92" s="74"/>
      <c r="AA92" s="74"/>
      <c r="AB92" s="73"/>
      <c r="AC92" s="73"/>
      <c r="AD92" s="73"/>
      <c r="AE92" s="73"/>
      <c r="AF92" s="73"/>
      <c r="AG92" s="73"/>
      <c r="AH92" s="149"/>
    </row>
    <row r="93" spans="1:34" s="75" customFormat="1" ht="45.75">
      <c r="A93" s="155"/>
      <c r="B93" s="174"/>
      <c r="C93" s="174"/>
      <c r="D93" s="169"/>
      <c r="E93" s="169"/>
      <c r="F93" s="173"/>
      <c r="G93" s="154"/>
      <c r="H93" s="173"/>
      <c r="I93" s="173"/>
      <c r="J93" s="155"/>
      <c r="K93" s="164"/>
      <c r="L93" s="164"/>
      <c r="M93" s="164"/>
      <c r="N93" s="165"/>
      <c r="O93" s="165"/>
      <c r="P93" s="165"/>
      <c r="Q93" s="165"/>
      <c r="R93" s="73"/>
      <c r="S93" s="73"/>
      <c r="T93" s="73"/>
      <c r="U93" s="73"/>
      <c r="V93" s="73"/>
      <c r="W93" s="74"/>
      <c r="X93" s="74"/>
      <c r="Y93" s="74"/>
      <c r="Z93" s="74"/>
      <c r="AA93" s="74"/>
      <c r="AB93" s="73"/>
      <c r="AC93" s="73"/>
      <c r="AD93" s="73"/>
      <c r="AE93" s="73"/>
      <c r="AF93" s="73"/>
      <c r="AG93" s="73"/>
      <c r="AH93" s="149"/>
    </row>
    <row r="94" spans="1:34" s="75" customFormat="1" ht="45.75">
      <c r="A94" s="155"/>
      <c r="B94" s="169"/>
      <c r="C94" s="169"/>
      <c r="D94" s="169"/>
      <c r="E94" s="169"/>
      <c r="F94" s="173"/>
      <c r="G94" s="173"/>
      <c r="H94" s="173"/>
      <c r="I94" s="173"/>
      <c r="J94" s="155"/>
      <c r="K94" s="164"/>
      <c r="L94" s="164"/>
      <c r="M94" s="164"/>
      <c r="N94" s="165"/>
      <c r="O94" s="165"/>
      <c r="P94" s="165"/>
      <c r="Q94" s="165"/>
      <c r="R94" s="73"/>
      <c r="S94" s="73"/>
      <c r="T94" s="73"/>
      <c r="U94" s="73"/>
      <c r="V94" s="73"/>
      <c r="W94" s="74"/>
      <c r="X94" s="74"/>
      <c r="Y94" s="74"/>
      <c r="Z94" s="74"/>
      <c r="AA94" s="74"/>
      <c r="AB94" s="73"/>
      <c r="AC94" s="73"/>
      <c r="AD94" s="73"/>
      <c r="AE94" s="73"/>
      <c r="AF94" s="73"/>
      <c r="AG94" s="73"/>
      <c r="AH94" s="149"/>
    </row>
    <row r="95" spans="1:34" s="75" customFormat="1" ht="45.75">
      <c r="A95" s="155"/>
      <c r="B95" s="169"/>
      <c r="C95" s="169"/>
      <c r="D95" s="169"/>
      <c r="E95" s="173"/>
      <c r="F95" s="173"/>
      <c r="G95" s="173"/>
      <c r="H95" s="173"/>
      <c r="I95" s="173"/>
      <c r="J95" s="155"/>
      <c r="K95" s="164"/>
      <c r="L95" s="164"/>
      <c r="M95" s="164"/>
      <c r="N95" s="165"/>
      <c r="O95" s="165"/>
      <c r="P95" s="165"/>
      <c r="Q95" s="165"/>
      <c r="R95" s="73"/>
      <c r="S95" s="73"/>
      <c r="T95" s="73"/>
      <c r="U95" s="73"/>
      <c r="V95" s="73"/>
      <c r="W95" s="74"/>
      <c r="X95" s="74"/>
      <c r="Y95" s="74"/>
      <c r="Z95" s="74"/>
      <c r="AA95" s="74"/>
      <c r="AB95" s="73"/>
      <c r="AC95" s="73"/>
      <c r="AD95" s="73"/>
      <c r="AE95" s="73"/>
      <c r="AF95" s="73"/>
      <c r="AG95" s="73"/>
      <c r="AH95" s="149"/>
    </row>
    <row r="96" spans="1:34" s="75" customFormat="1" ht="45.75">
      <c r="A96" s="155"/>
      <c r="B96" s="169"/>
      <c r="C96" s="169"/>
      <c r="D96" s="169"/>
      <c r="E96" s="169"/>
      <c r="F96" s="173"/>
      <c r="G96" s="173"/>
      <c r="H96" s="173"/>
      <c r="I96" s="173"/>
      <c r="J96" s="155"/>
      <c r="K96" s="164"/>
      <c r="L96" s="164"/>
      <c r="M96" s="164"/>
      <c r="N96" s="165"/>
      <c r="O96" s="165"/>
      <c r="P96" s="165"/>
      <c r="Q96" s="165"/>
      <c r="R96" s="73"/>
      <c r="S96" s="73"/>
      <c r="T96" s="73"/>
      <c r="U96" s="73"/>
      <c r="V96" s="73"/>
      <c r="W96" s="74"/>
      <c r="X96" s="74"/>
      <c r="Y96" s="74"/>
      <c r="Z96" s="74"/>
      <c r="AA96" s="74"/>
      <c r="AB96" s="73"/>
      <c r="AC96" s="73"/>
      <c r="AD96" s="73"/>
      <c r="AE96" s="73"/>
      <c r="AF96" s="73"/>
      <c r="AG96" s="73"/>
      <c r="AH96" s="149"/>
    </row>
    <row r="97" spans="1:35" s="75" customFormat="1">
      <c r="A97" s="155"/>
      <c r="B97" s="173"/>
      <c r="C97" s="173"/>
      <c r="D97" s="173"/>
      <c r="E97" s="169"/>
      <c r="F97" s="173"/>
      <c r="G97" s="173"/>
      <c r="H97" s="173"/>
      <c r="I97" s="173"/>
      <c r="J97" s="155"/>
      <c r="K97" s="72"/>
      <c r="L97" s="72"/>
      <c r="M97" s="72"/>
      <c r="N97" s="73"/>
      <c r="O97" s="73"/>
      <c r="P97" s="73"/>
      <c r="Q97" s="73"/>
      <c r="R97" s="73"/>
      <c r="S97" s="73"/>
      <c r="T97" s="73"/>
      <c r="U97" s="73"/>
      <c r="V97" s="73"/>
      <c r="W97" s="74"/>
      <c r="X97" s="74"/>
      <c r="Y97" s="74"/>
      <c r="Z97" s="74"/>
      <c r="AA97" s="74"/>
      <c r="AB97" s="73"/>
      <c r="AC97" s="73"/>
      <c r="AD97" s="73"/>
      <c r="AE97" s="73"/>
      <c r="AF97" s="73"/>
      <c r="AG97" s="73"/>
      <c r="AH97" s="149"/>
    </row>
    <row r="98" spans="1:35" s="75" customFormat="1">
      <c r="A98" s="155"/>
      <c r="B98" s="173"/>
      <c r="C98" s="173"/>
      <c r="D98" s="173"/>
      <c r="E98" s="169"/>
      <c r="F98" s="173"/>
      <c r="G98" s="173"/>
      <c r="H98" s="173"/>
      <c r="I98" s="173"/>
      <c r="J98" s="155"/>
      <c r="K98" s="72"/>
      <c r="L98" s="72"/>
      <c r="M98" s="72"/>
      <c r="N98" s="73"/>
      <c r="O98" s="73"/>
      <c r="P98" s="73"/>
      <c r="Q98" s="73"/>
      <c r="R98" s="73"/>
      <c r="S98" s="73"/>
      <c r="T98" s="73"/>
      <c r="U98" s="73"/>
      <c r="V98" s="73"/>
      <c r="W98" s="74"/>
      <c r="X98" s="74"/>
      <c r="Y98" s="74"/>
      <c r="Z98" s="74"/>
      <c r="AA98" s="74"/>
      <c r="AB98" s="73"/>
      <c r="AC98" s="73"/>
      <c r="AD98" s="73"/>
      <c r="AE98" s="73"/>
      <c r="AF98" s="73"/>
      <c r="AG98" s="73"/>
      <c r="AH98" s="170"/>
    </row>
    <row r="99" spans="1:35" s="75" customFormat="1">
      <c r="A99" s="155"/>
      <c r="B99" s="173"/>
      <c r="C99" s="173"/>
      <c r="D99" s="173"/>
      <c r="E99" s="169"/>
      <c r="F99" s="173"/>
      <c r="G99" s="173"/>
      <c r="H99" s="173"/>
      <c r="I99" s="173"/>
      <c r="J99" s="155"/>
      <c r="K99" s="72"/>
      <c r="L99" s="72"/>
      <c r="M99" s="72"/>
      <c r="N99" s="73"/>
      <c r="O99" s="73"/>
      <c r="P99" s="73"/>
      <c r="Q99" s="73"/>
      <c r="R99" s="73"/>
      <c r="S99" s="73"/>
      <c r="T99" s="73"/>
      <c r="U99" s="73"/>
      <c r="V99" s="73"/>
      <c r="W99" s="74"/>
      <c r="X99" s="74"/>
      <c r="Y99" s="74"/>
      <c r="Z99" s="74"/>
      <c r="AA99" s="74"/>
      <c r="AB99" s="73"/>
      <c r="AC99" s="73"/>
      <c r="AD99" s="73"/>
      <c r="AE99" s="73"/>
      <c r="AF99" s="73"/>
      <c r="AG99" s="73"/>
      <c r="AH99" s="148"/>
    </row>
    <row r="100" spans="1:35" s="75" customFormat="1">
      <c r="A100" s="155"/>
      <c r="B100" s="173"/>
      <c r="C100" s="173"/>
      <c r="D100" s="173"/>
      <c r="E100" s="173"/>
      <c r="F100" s="173"/>
      <c r="G100" s="173"/>
      <c r="H100" s="173"/>
      <c r="I100" s="173"/>
      <c r="J100" s="155"/>
      <c r="K100" s="72"/>
      <c r="L100" s="72"/>
      <c r="M100" s="72"/>
      <c r="N100" s="73"/>
      <c r="O100" s="73"/>
      <c r="P100" s="73"/>
      <c r="Q100" s="73"/>
      <c r="R100" s="73"/>
      <c r="S100" s="73"/>
      <c r="T100" s="73"/>
      <c r="U100" s="73"/>
      <c r="V100" s="73"/>
      <c r="W100" s="74"/>
      <c r="X100" s="74"/>
      <c r="Y100" s="74"/>
      <c r="Z100" s="74"/>
      <c r="AA100" s="74"/>
      <c r="AB100" s="73"/>
      <c r="AC100" s="73"/>
      <c r="AD100" s="73"/>
      <c r="AE100" s="73"/>
      <c r="AF100" s="73"/>
      <c r="AG100" s="73"/>
      <c r="AH100" s="148"/>
    </row>
    <row r="101" spans="1:35" s="75" customFormat="1">
      <c r="A101" s="155"/>
      <c r="B101" s="173"/>
      <c r="C101" s="173"/>
      <c r="D101" s="173"/>
      <c r="E101" s="173"/>
      <c r="F101" s="173"/>
      <c r="G101" s="162"/>
      <c r="H101" s="173"/>
      <c r="I101" s="173"/>
      <c r="J101" s="155"/>
      <c r="K101" s="72"/>
      <c r="L101" s="72"/>
      <c r="M101" s="72"/>
      <c r="N101" s="73"/>
      <c r="O101" s="73"/>
      <c r="P101" s="73"/>
      <c r="Q101" s="73"/>
      <c r="R101" s="73"/>
      <c r="S101" s="73"/>
      <c r="T101" s="73"/>
      <c r="U101" s="73"/>
      <c r="V101" s="73"/>
      <c r="W101" s="74"/>
      <c r="X101" s="74"/>
      <c r="Y101" s="74"/>
      <c r="Z101" s="74"/>
      <c r="AA101" s="74"/>
      <c r="AB101" s="73"/>
      <c r="AC101" s="73"/>
      <c r="AD101" s="73"/>
      <c r="AE101" s="73"/>
      <c r="AF101" s="73"/>
      <c r="AG101" s="73"/>
      <c r="AH101" s="148"/>
    </row>
    <row r="102" spans="1:35" s="75" customFormat="1">
      <c r="A102" s="155"/>
      <c r="B102" s="173"/>
      <c r="C102" s="173"/>
      <c r="D102" s="173"/>
      <c r="E102" s="173"/>
      <c r="F102" s="173"/>
      <c r="G102" s="162"/>
      <c r="H102" s="173"/>
      <c r="I102" s="173"/>
      <c r="J102" s="155"/>
      <c r="K102" s="72"/>
      <c r="L102" s="72"/>
      <c r="M102" s="72"/>
      <c r="N102" s="73"/>
      <c r="O102" s="73"/>
      <c r="P102" s="73"/>
      <c r="Q102" s="73"/>
      <c r="R102" s="73"/>
      <c r="S102" s="73"/>
      <c r="T102" s="73"/>
      <c r="U102" s="73"/>
      <c r="V102" s="73"/>
      <c r="W102" s="74"/>
      <c r="X102" s="74"/>
      <c r="Y102" s="74"/>
      <c r="Z102" s="74"/>
      <c r="AA102" s="74"/>
      <c r="AB102" s="73"/>
      <c r="AC102" s="73"/>
      <c r="AD102" s="73"/>
      <c r="AE102" s="73"/>
      <c r="AF102" s="73"/>
      <c r="AG102" s="73"/>
      <c r="AH102" s="149"/>
    </row>
    <row r="103" spans="1:35" s="75" customFormat="1">
      <c r="A103" s="155"/>
      <c r="B103" s="173"/>
      <c r="C103" s="173"/>
      <c r="D103" s="173"/>
      <c r="E103" s="173"/>
      <c r="F103" s="173"/>
      <c r="G103" s="162"/>
      <c r="H103" s="173"/>
      <c r="I103" s="173"/>
      <c r="J103" s="155"/>
      <c r="K103" s="72"/>
      <c r="L103" s="72"/>
      <c r="M103" s="72"/>
      <c r="N103" s="73"/>
      <c r="O103" s="73"/>
      <c r="P103" s="73"/>
      <c r="Q103" s="73"/>
      <c r="R103" s="73"/>
      <c r="S103" s="73"/>
      <c r="T103" s="73"/>
      <c r="U103" s="73"/>
      <c r="V103" s="73"/>
      <c r="W103" s="74"/>
      <c r="X103" s="74"/>
      <c r="Y103" s="74"/>
      <c r="Z103" s="74"/>
      <c r="AA103" s="74"/>
      <c r="AB103" s="73"/>
      <c r="AC103" s="73"/>
      <c r="AD103" s="73"/>
      <c r="AE103" s="73"/>
      <c r="AF103" s="73"/>
      <c r="AG103" s="73"/>
      <c r="AH103" s="149"/>
    </row>
    <row r="104" spans="1:35" s="75" customFormat="1">
      <c r="A104" s="155"/>
      <c r="B104" s="173"/>
      <c r="C104" s="173"/>
      <c r="D104" s="173"/>
      <c r="E104" s="173"/>
      <c r="F104" s="173"/>
      <c r="G104" s="162"/>
      <c r="H104" s="173"/>
      <c r="I104" s="173"/>
      <c r="J104" s="155"/>
      <c r="K104" s="72"/>
      <c r="L104" s="72"/>
      <c r="M104" s="72"/>
      <c r="N104" s="73"/>
      <c r="O104" s="73"/>
      <c r="P104" s="73"/>
      <c r="Q104" s="73"/>
      <c r="R104" s="73"/>
      <c r="S104" s="73"/>
      <c r="T104" s="73"/>
      <c r="U104" s="73"/>
      <c r="V104" s="73"/>
      <c r="W104" s="74"/>
      <c r="X104" s="74"/>
      <c r="Y104" s="74"/>
      <c r="Z104" s="74"/>
      <c r="AA104" s="74"/>
      <c r="AB104" s="73"/>
      <c r="AC104" s="73"/>
      <c r="AD104" s="73"/>
      <c r="AE104" s="73"/>
      <c r="AF104" s="73"/>
      <c r="AG104" s="73"/>
      <c r="AH104" s="170"/>
    </row>
    <row r="105" spans="1:35" s="75" customFormat="1">
      <c r="A105" s="155"/>
      <c r="B105" s="173"/>
      <c r="C105" s="173"/>
      <c r="D105" s="173"/>
      <c r="E105" s="173"/>
      <c r="F105" s="173"/>
      <c r="G105" s="162"/>
      <c r="H105" s="173"/>
      <c r="I105" s="173">
        <v>1</v>
      </c>
      <c r="J105" s="155"/>
      <c r="K105" s="72"/>
      <c r="L105" s="72"/>
      <c r="M105" s="72"/>
      <c r="N105" s="73"/>
      <c r="O105" s="73"/>
      <c r="P105" s="73"/>
      <c r="Q105" s="73"/>
      <c r="R105" s="73"/>
      <c r="S105" s="73"/>
      <c r="T105" s="73"/>
      <c r="U105" s="73"/>
      <c r="V105" s="73"/>
      <c r="W105" s="74"/>
      <c r="X105" s="74"/>
      <c r="Y105" s="74"/>
      <c r="Z105" s="74"/>
      <c r="AA105" s="74"/>
      <c r="AB105" s="73"/>
      <c r="AC105" s="73"/>
      <c r="AD105" s="73"/>
      <c r="AE105" s="73"/>
      <c r="AF105" s="73"/>
      <c r="AG105" s="73"/>
      <c r="AH105" s="73"/>
    </row>
    <row r="106" spans="1:35" s="75" customFormat="1">
      <c r="A106" s="155"/>
      <c r="B106" s="173"/>
      <c r="C106" s="173"/>
      <c r="D106" s="173"/>
      <c r="E106" s="173"/>
      <c r="F106" s="173"/>
      <c r="G106" s="162"/>
      <c r="H106" s="173"/>
      <c r="I106" s="173"/>
      <c r="J106" s="155"/>
      <c r="K106" s="72"/>
      <c r="L106" s="72"/>
      <c r="M106" s="72"/>
      <c r="N106" s="73"/>
      <c r="O106" s="73"/>
      <c r="P106" s="73"/>
      <c r="Q106" s="73"/>
      <c r="R106" s="73"/>
      <c r="S106" s="73"/>
      <c r="T106" s="73"/>
      <c r="U106" s="73"/>
      <c r="V106" s="73"/>
      <c r="W106" s="74"/>
      <c r="X106" s="74"/>
      <c r="Y106" s="74"/>
      <c r="Z106" s="74"/>
      <c r="AA106" s="74"/>
      <c r="AB106" s="73"/>
      <c r="AC106" s="73"/>
      <c r="AD106" s="73"/>
      <c r="AE106" s="73"/>
      <c r="AF106" s="73"/>
      <c r="AG106" s="73"/>
      <c r="AH106" s="73"/>
    </row>
    <row r="107" spans="1:35" s="75" customFormat="1">
      <c r="A107" s="155"/>
      <c r="B107" s="173"/>
      <c r="C107" s="173"/>
      <c r="D107" s="173"/>
      <c r="E107" s="173"/>
      <c r="F107" s="173"/>
      <c r="G107" s="162"/>
      <c r="H107" s="173"/>
      <c r="I107" s="173"/>
      <c r="J107" s="155"/>
      <c r="K107" s="72"/>
      <c r="L107" s="72"/>
      <c r="M107" s="72"/>
      <c r="N107" s="73"/>
      <c r="O107" s="73"/>
      <c r="P107" s="73"/>
      <c r="Q107" s="73"/>
      <c r="R107" s="73"/>
      <c r="S107" s="73"/>
      <c r="T107" s="73"/>
      <c r="U107" s="73"/>
      <c r="V107" s="73"/>
      <c r="W107" s="74"/>
      <c r="X107" s="74"/>
      <c r="Y107" s="74"/>
      <c r="Z107" s="74"/>
      <c r="AA107" s="74"/>
      <c r="AB107" s="73"/>
      <c r="AC107" s="73"/>
      <c r="AD107" s="73"/>
      <c r="AE107" s="73"/>
      <c r="AF107" s="73"/>
      <c r="AG107" s="73"/>
      <c r="AH107" s="73"/>
    </row>
    <row r="108" spans="1:35" s="75" customFormat="1">
      <c r="A108" s="155"/>
      <c r="B108" s="173"/>
      <c r="C108" s="173"/>
      <c r="D108" s="173"/>
      <c r="E108" s="173"/>
      <c r="F108" s="173"/>
      <c r="G108" s="162"/>
      <c r="H108" s="173"/>
      <c r="I108" s="173"/>
      <c r="J108" s="155"/>
      <c r="K108" s="72"/>
      <c r="L108" s="72"/>
      <c r="M108" s="72"/>
      <c r="N108" s="73"/>
      <c r="O108" s="73"/>
      <c r="P108" s="73"/>
      <c r="Q108" s="73"/>
      <c r="R108" s="73"/>
      <c r="S108" s="73"/>
      <c r="T108" s="73"/>
      <c r="U108" s="73"/>
      <c r="V108" s="73"/>
      <c r="W108" s="74"/>
      <c r="X108" s="74"/>
      <c r="Y108" s="74"/>
      <c r="Z108" s="74"/>
      <c r="AA108" s="74"/>
      <c r="AB108" s="73"/>
      <c r="AC108" s="73"/>
      <c r="AD108" s="73"/>
      <c r="AE108" s="73"/>
      <c r="AF108" s="73"/>
      <c r="AG108" s="73"/>
      <c r="AH108" s="73"/>
    </row>
    <row r="109" spans="1:35" s="75" customFormat="1">
      <c r="A109" s="155"/>
      <c r="B109" s="173"/>
      <c r="C109" s="173"/>
      <c r="D109" s="173"/>
      <c r="E109" s="173"/>
      <c r="F109" s="173"/>
      <c r="G109" s="162"/>
      <c r="H109" s="173"/>
      <c r="I109" s="173"/>
      <c r="J109" s="155"/>
      <c r="K109" s="72"/>
      <c r="L109" s="72"/>
      <c r="M109" s="72"/>
      <c r="N109" s="73"/>
      <c r="O109" s="73"/>
      <c r="P109" s="73"/>
      <c r="Q109" s="73"/>
      <c r="R109" s="73"/>
      <c r="S109" s="73"/>
      <c r="T109" s="73"/>
      <c r="U109" s="73"/>
      <c r="V109" s="73"/>
      <c r="W109" s="74"/>
      <c r="X109" s="74"/>
      <c r="Y109" s="74"/>
      <c r="Z109" s="74"/>
      <c r="AA109" s="74"/>
      <c r="AB109" s="73"/>
      <c r="AC109" s="73"/>
      <c r="AD109" s="73"/>
      <c r="AE109" s="73"/>
      <c r="AF109" s="73"/>
      <c r="AG109" s="73"/>
      <c r="AH109" s="73"/>
    </row>
    <row r="110" spans="1:35" s="72" customFormat="1">
      <c r="A110" s="155"/>
      <c r="B110" s="173"/>
      <c r="C110" s="173"/>
      <c r="D110" s="173"/>
      <c r="E110" s="173"/>
      <c r="F110" s="173"/>
      <c r="G110" s="162">
        <v>1</v>
      </c>
      <c r="H110" s="173"/>
      <c r="I110" s="173"/>
      <c r="J110" s="155"/>
      <c r="N110" s="73"/>
      <c r="O110" s="73"/>
      <c r="P110" s="73"/>
      <c r="Q110" s="73"/>
      <c r="R110" s="73"/>
      <c r="S110" s="73"/>
      <c r="T110" s="73"/>
      <c r="U110" s="73"/>
      <c r="V110" s="73"/>
      <c r="W110" s="74"/>
      <c r="X110" s="74"/>
      <c r="Y110" s="74"/>
      <c r="Z110" s="74"/>
      <c r="AA110" s="74"/>
      <c r="AB110" s="73"/>
      <c r="AC110" s="73"/>
      <c r="AD110" s="73"/>
      <c r="AE110" s="73"/>
      <c r="AF110" s="73"/>
      <c r="AG110" s="73"/>
      <c r="AH110" s="73"/>
      <c r="AI110" s="75"/>
    </row>
    <row r="111" spans="1:35" s="72" customFormat="1">
      <c r="A111" s="155"/>
      <c r="B111" s="173"/>
      <c r="C111" s="173"/>
      <c r="D111" s="173"/>
      <c r="E111" s="173"/>
      <c r="F111" s="173"/>
      <c r="G111" s="162">
        <v>2</v>
      </c>
      <c r="H111" s="173"/>
      <c r="I111" s="173"/>
      <c r="J111" s="155"/>
      <c r="N111" s="73"/>
      <c r="O111" s="73"/>
      <c r="P111" s="73"/>
      <c r="Q111" s="73"/>
      <c r="R111" s="73"/>
      <c r="S111" s="73"/>
      <c r="T111" s="73"/>
      <c r="U111" s="73"/>
      <c r="V111" s="73"/>
      <c r="W111" s="74"/>
      <c r="X111" s="74"/>
      <c r="Y111" s="74"/>
      <c r="Z111" s="74"/>
      <c r="AA111" s="74"/>
      <c r="AB111" s="73"/>
      <c r="AC111" s="73"/>
      <c r="AD111" s="73"/>
      <c r="AE111" s="73"/>
      <c r="AF111" s="73"/>
      <c r="AG111" s="73"/>
      <c r="AH111" s="73"/>
      <c r="AI111" s="75"/>
    </row>
    <row r="112" spans="1:35" s="72" customFormat="1">
      <c r="A112" s="155"/>
      <c r="B112" s="173"/>
      <c r="C112" s="173"/>
      <c r="D112" s="173"/>
      <c r="E112" s="173"/>
      <c r="F112" s="173"/>
      <c r="G112" s="162"/>
      <c r="H112" s="173"/>
      <c r="I112" s="173"/>
      <c r="J112" s="155"/>
      <c r="N112" s="73"/>
      <c r="O112" s="73"/>
      <c r="P112" s="73"/>
      <c r="Q112" s="73"/>
      <c r="R112" s="73"/>
      <c r="S112" s="73"/>
      <c r="T112" s="73"/>
      <c r="U112" s="73"/>
      <c r="V112" s="73"/>
      <c r="W112" s="74"/>
      <c r="X112" s="74"/>
      <c r="Y112" s="74"/>
      <c r="Z112" s="74"/>
      <c r="AA112" s="74"/>
      <c r="AB112" s="73"/>
      <c r="AC112" s="73"/>
      <c r="AD112" s="73"/>
      <c r="AE112" s="73"/>
      <c r="AF112" s="73"/>
      <c r="AG112" s="73"/>
      <c r="AH112" s="73"/>
      <c r="AI112" s="75"/>
    </row>
    <row r="113" spans="1:35" s="72" customFormat="1">
      <c r="A113" s="155"/>
      <c r="B113" s="173"/>
      <c r="C113" s="173"/>
      <c r="D113" s="173"/>
      <c r="E113" s="173"/>
      <c r="F113" s="173"/>
      <c r="G113" s="162"/>
      <c r="H113" s="173"/>
      <c r="I113" s="173"/>
      <c r="J113" s="155"/>
      <c r="N113" s="73"/>
      <c r="O113" s="73"/>
      <c r="P113" s="73"/>
      <c r="Q113" s="73"/>
      <c r="R113" s="73"/>
      <c r="S113" s="73"/>
      <c r="T113" s="73"/>
      <c r="U113" s="73"/>
      <c r="V113" s="73"/>
      <c r="W113" s="74"/>
      <c r="X113" s="74"/>
      <c r="Y113" s="74"/>
      <c r="Z113" s="74"/>
      <c r="AA113" s="74"/>
      <c r="AB113" s="73"/>
      <c r="AC113" s="73"/>
      <c r="AD113" s="73"/>
      <c r="AE113" s="73"/>
      <c r="AF113" s="73"/>
      <c r="AG113" s="73"/>
      <c r="AH113" s="73"/>
      <c r="AI113" s="75"/>
    </row>
    <row r="114" spans="1:35" s="72" customFormat="1">
      <c r="A114" s="155"/>
      <c r="B114" s="173"/>
      <c r="C114" s="173"/>
      <c r="D114" s="173"/>
      <c r="E114" s="173"/>
      <c r="F114" s="173"/>
      <c r="G114" s="162"/>
      <c r="H114" s="173"/>
      <c r="I114" s="173"/>
      <c r="J114" s="155">
        <v>1</v>
      </c>
      <c r="N114" s="73"/>
      <c r="O114" s="73"/>
      <c r="P114" s="73"/>
      <c r="Q114" s="73"/>
      <c r="R114" s="73"/>
      <c r="S114" s="73"/>
      <c r="T114" s="73"/>
      <c r="U114" s="73"/>
      <c r="V114" s="73"/>
      <c r="W114" s="74"/>
      <c r="X114" s="74"/>
      <c r="Y114" s="74"/>
      <c r="Z114" s="74"/>
      <c r="AA114" s="74"/>
      <c r="AB114" s="73"/>
      <c r="AC114" s="73"/>
      <c r="AD114" s="73"/>
      <c r="AE114" s="73"/>
      <c r="AF114" s="73"/>
      <c r="AG114" s="73"/>
      <c r="AH114" s="73"/>
      <c r="AI114" s="75"/>
    </row>
    <row r="115" spans="1:35" s="72" customFormat="1">
      <c r="A115" s="155"/>
      <c r="B115" s="173"/>
      <c r="C115" s="173"/>
      <c r="D115" s="173"/>
      <c r="E115" s="173"/>
      <c r="F115" s="173"/>
      <c r="G115" s="162"/>
      <c r="H115" s="173"/>
      <c r="I115" s="173"/>
      <c r="J115" s="155"/>
      <c r="N115" s="73"/>
      <c r="O115" s="73"/>
      <c r="P115" s="73"/>
      <c r="Q115" s="73"/>
      <c r="R115" s="73"/>
      <c r="S115" s="73"/>
      <c r="T115" s="73"/>
      <c r="U115" s="73"/>
      <c r="V115" s="73"/>
      <c r="W115" s="74"/>
      <c r="X115" s="74"/>
      <c r="Y115" s="74"/>
      <c r="Z115" s="74"/>
      <c r="AA115" s="74"/>
      <c r="AB115" s="73"/>
      <c r="AC115" s="73"/>
      <c r="AD115" s="73"/>
      <c r="AE115" s="73"/>
      <c r="AF115" s="73"/>
      <c r="AG115" s="73"/>
      <c r="AH115" s="73"/>
      <c r="AI115" s="75"/>
    </row>
    <row r="116" spans="1:35" s="72" customFormat="1">
      <c r="A116" s="155"/>
      <c r="B116" s="173"/>
      <c r="C116" s="173"/>
      <c r="D116" s="173"/>
      <c r="E116" s="173"/>
      <c r="F116" s="173"/>
      <c r="G116" s="162"/>
      <c r="H116" s="173"/>
      <c r="I116" s="173"/>
      <c r="J116" s="155"/>
      <c r="N116" s="73"/>
      <c r="O116" s="73"/>
      <c r="P116" s="73"/>
      <c r="Q116" s="73"/>
      <c r="R116" s="73"/>
      <c r="S116" s="73"/>
      <c r="T116" s="73"/>
      <c r="U116" s="73"/>
      <c r="V116" s="73"/>
      <c r="W116" s="74"/>
      <c r="X116" s="74"/>
      <c r="Y116" s="74"/>
      <c r="Z116" s="74"/>
      <c r="AA116" s="74"/>
      <c r="AB116" s="73"/>
      <c r="AC116" s="73"/>
      <c r="AD116" s="73"/>
      <c r="AE116" s="73"/>
      <c r="AF116" s="73"/>
      <c r="AG116" s="73"/>
      <c r="AH116" s="73"/>
      <c r="AI116" s="75"/>
    </row>
    <row r="117" spans="1:35" s="72" customFormat="1">
      <c r="A117" s="155"/>
      <c r="B117" s="173"/>
      <c r="C117" s="173"/>
      <c r="D117" s="173"/>
      <c r="E117" s="173"/>
      <c r="F117" s="173"/>
      <c r="G117" s="162"/>
      <c r="H117" s="173"/>
      <c r="I117" s="173"/>
      <c r="J117" s="155"/>
      <c r="N117" s="73"/>
      <c r="O117" s="73"/>
      <c r="P117" s="73"/>
      <c r="Q117" s="73"/>
      <c r="R117" s="73"/>
      <c r="S117" s="73"/>
      <c r="T117" s="73"/>
      <c r="U117" s="73"/>
      <c r="V117" s="73"/>
      <c r="W117" s="74"/>
      <c r="X117" s="74"/>
      <c r="Y117" s="74"/>
      <c r="Z117" s="74"/>
      <c r="AA117" s="74"/>
      <c r="AB117" s="73"/>
      <c r="AC117" s="73"/>
      <c r="AD117" s="73"/>
      <c r="AE117" s="73"/>
      <c r="AF117" s="73"/>
      <c r="AG117" s="73"/>
      <c r="AH117" s="73"/>
      <c r="AI117" s="75"/>
    </row>
    <row r="118" spans="1:35" s="72" customFormat="1">
      <c r="A118" s="155"/>
      <c r="B118" s="173"/>
      <c r="C118" s="173"/>
      <c r="D118" s="173"/>
      <c r="E118" s="173"/>
      <c r="F118" s="173"/>
      <c r="G118" s="162"/>
      <c r="H118" s="173"/>
      <c r="I118" s="173"/>
      <c r="J118" s="155"/>
      <c r="N118" s="73"/>
      <c r="O118" s="73"/>
      <c r="P118" s="73"/>
      <c r="Q118" s="73"/>
      <c r="R118" s="73"/>
      <c r="S118" s="73"/>
      <c r="T118" s="73"/>
      <c r="U118" s="73"/>
      <c r="V118" s="73"/>
      <c r="W118" s="74"/>
      <c r="X118" s="74"/>
      <c r="Y118" s="74"/>
      <c r="Z118" s="74"/>
      <c r="AA118" s="74"/>
      <c r="AB118" s="73"/>
      <c r="AC118" s="73"/>
      <c r="AD118" s="73"/>
      <c r="AE118" s="73"/>
      <c r="AF118" s="73"/>
      <c r="AG118" s="73"/>
      <c r="AH118" s="73"/>
      <c r="AI118" s="75"/>
    </row>
    <row r="119" spans="1:35" s="72" customFormat="1">
      <c r="A119" s="155"/>
      <c r="B119" s="173"/>
      <c r="C119" s="173"/>
      <c r="D119" s="173"/>
      <c r="E119" s="173"/>
      <c r="F119" s="173"/>
      <c r="G119" s="162"/>
      <c r="H119" s="173"/>
      <c r="I119" s="173"/>
      <c r="J119" s="155"/>
      <c r="N119" s="73"/>
      <c r="O119" s="73"/>
      <c r="P119" s="73"/>
      <c r="Q119" s="73"/>
      <c r="R119" s="73"/>
      <c r="S119" s="73"/>
      <c r="T119" s="73"/>
      <c r="U119" s="73"/>
      <c r="V119" s="73"/>
      <c r="W119" s="74"/>
      <c r="X119" s="74"/>
      <c r="Y119" s="74"/>
      <c r="Z119" s="74"/>
      <c r="AA119" s="74"/>
      <c r="AB119" s="73"/>
      <c r="AC119" s="73"/>
      <c r="AD119" s="73"/>
      <c r="AE119" s="73"/>
      <c r="AF119" s="73"/>
      <c r="AG119" s="73"/>
      <c r="AH119" s="73"/>
      <c r="AI119" s="75"/>
    </row>
    <row r="120" spans="1:35" s="72" customFormat="1">
      <c r="A120" s="155"/>
      <c r="B120" s="173"/>
      <c r="C120" s="173"/>
      <c r="D120" s="173"/>
      <c r="E120" s="173"/>
      <c r="F120" s="173"/>
      <c r="G120" s="162"/>
      <c r="H120" s="173"/>
      <c r="I120" s="173"/>
      <c r="J120" s="155"/>
      <c r="N120" s="73"/>
      <c r="O120" s="73"/>
      <c r="P120" s="73"/>
      <c r="Q120" s="73"/>
      <c r="R120" s="73"/>
      <c r="S120" s="73"/>
      <c r="T120" s="73"/>
      <c r="U120" s="73"/>
      <c r="V120" s="73"/>
      <c r="W120" s="74"/>
      <c r="X120" s="74"/>
      <c r="Y120" s="74"/>
      <c r="Z120" s="74"/>
      <c r="AA120" s="74"/>
      <c r="AB120" s="73"/>
      <c r="AC120" s="73"/>
      <c r="AD120" s="73"/>
      <c r="AE120" s="73"/>
      <c r="AF120" s="73"/>
      <c r="AG120" s="73"/>
      <c r="AH120" s="73"/>
      <c r="AI120" s="75"/>
    </row>
    <row r="121" spans="1:35" s="72" customFormat="1">
      <c r="A121" s="155"/>
      <c r="B121" s="173"/>
      <c r="C121" s="173"/>
      <c r="D121" s="173"/>
      <c r="E121" s="173"/>
      <c r="F121" s="173"/>
      <c r="G121" s="162"/>
      <c r="H121" s="173"/>
      <c r="I121" s="173"/>
      <c r="J121" s="155"/>
      <c r="N121" s="73"/>
      <c r="O121" s="73"/>
      <c r="P121" s="73"/>
      <c r="Q121" s="73"/>
      <c r="R121" s="73"/>
      <c r="S121" s="73"/>
      <c r="T121" s="73"/>
      <c r="U121" s="73"/>
      <c r="V121" s="73"/>
      <c r="W121" s="74"/>
      <c r="X121" s="74"/>
      <c r="Y121" s="74"/>
      <c r="Z121" s="74"/>
      <c r="AA121" s="74"/>
      <c r="AB121" s="73"/>
      <c r="AC121" s="73"/>
      <c r="AD121" s="73"/>
      <c r="AE121" s="73"/>
      <c r="AF121" s="73"/>
      <c r="AG121" s="73"/>
      <c r="AH121" s="73"/>
      <c r="AI121" s="75"/>
    </row>
    <row r="122" spans="1:35" s="72" customFormat="1">
      <c r="A122" s="155"/>
      <c r="B122" s="173"/>
      <c r="C122" s="173"/>
      <c r="D122" s="173"/>
      <c r="E122" s="173"/>
      <c r="F122" s="173"/>
      <c r="G122" s="162"/>
      <c r="H122" s="173"/>
      <c r="I122" s="173"/>
      <c r="J122" s="155"/>
      <c r="N122" s="73"/>
      <c r="O122" s="73"/>
      <c r="P122" s="73"/>
      <c r="Q122" s="73"/>
      <c r="R122" s="73"/>
      <c r="S122" s="73"/>
      <c r="T122" s="73"/>
      <c r="U122" s="73"/>
      <c r="V122" s="73"/>
      <c r="W122" s="74"/>
      <c r="X122" s="74"/>
      <c r="Y122" s="74"/>
      <c r="Z122" s="74"/>
      <c r="AA122" s="74"/>
      <c r="AB122" s="73"/>
      <c r="AC122" s="73"/>
      <c r="AD122" s="73"/>
      <c r="AE122" s="73"/>
      <c r="AF122" s="73"/>
      <c r="AG122" s="73"/>
      <c r="AH122" s="73"/>
      <c r="AI122" s="75"/>
    </row>
    <row r="123" spans="1:35" s="72" customFormat="1">
      <c r="A123" s="155"/>
      <c r="B123" s="173"/>
      <c r="C123" s="173"/>
      <c r="D123" s="173"/>
      <c r="E123" s="173"/>
      <c r="F123" s="173"/>
      <c r="G123" s="162"/>
      <c r="H123" s="173"/>
      <c r="I123" s="173"/>
      <c r="J123" s="155"/>
      <c r="N123" s="73"/>
      <c r="O123" s="73"/>
      <c r="P123" s="73"/>
      <c r="Q123" s="73"/>
      <c r="R123" s="73"/>
      <c r="S123" s="73"/>
      <c r="T123" s="73"/>
      <c r="U123" s="73"/>
      <c r="V123" s="73"/>
      <c r="W123" s="74"/>
      <c r="X123" s="74"/>
      <c r="Y123" s="74"/>
      <c r="Z123" s="74"/>
      <c r="AA123" s="74"/>
      <c r="AB123" s="73"/>
      <c r="AC123" s="73"/>
      <c r="AD123" s="73"/>
      <c r="AE123" s="73"/>
      <c r="AF123" s="73"/>
      <c r="AG123" s="73"/>
      <c r="AH123" s="73"/>
      <c r="AI123" s="75"/>
    </row>
    <row r="124" spans="1:35" s="72" customFormat="1">
      <c r="A124" s="155"/>
      <c r="B124" s="173"/>
      <c r="C124" s="173"/>
      <c r="D124" s="173"/>
      <c r="E124" s="173"/>
      <c r="F124" s="173"/>
      <c r="G124" s="162"/>
      <c r="H124" s="173"/>
      <c r="I124" s="173"/>
      <c r="J124" s="155"/>
      <c r="N124" s="73"/>
      <c r="O124" s="73"/>
      <c r="P124" s="73"/>
      <c r="Q124" s="73"/>
      <c r="R124" s="73"/>
      <c r="S124" s="73"/>
      <c r="T124" s="73"/>
      <c r="U124" s="73"/>
      <c r="V124" s="73"/>
      <c r="W124" s="74"/>
      <c r="X124" s="74"/>
      <c r="Y124" s="74"/>
      <c r="Z124" s="74"/>
      <c r="AA124" s="74"/>
      <c r="AB124" s="73"/>
      <c r="AC124" s="73"/>
      <c r="AD124" s="73"/>
      <c r="AE124" s="73"/>
      <c r="AF124" s="73"/>
      <c r="AG124" s="73"/>
      <c r="AH124" s="73"/>
      <c r="AI124" s="75"/>
    </row>
    <row r="125" spans="1:35" s="72" customFormat="1">
      <c r="A125" s="155"/>
      <c r="B125" s="173"/>
      <c r="C125" s="173"/>
      <c r="D125" s="173"/>
      <c r="E125" s="173"/>
      <c r="F125" s="173"/>
      <c r="G125" s="162"/>
      <c r="H125" s="173"/>
      <c r="I125" s="173"/>
      <c r="J125" s="155"/>
      <c r="N125" s="73"/>
      <c r="O125" s="73"/>
      <c r="P125" s="73"/>
      <c r="Q125" s="73"/>
      <c r="R125" s="73"/>
      <c r="S125" s="73"/>
      <c r="T125" s="73"/>
      <c r="U125" s="73"/>
      <c r="V125" s="73"/>
      <c r="W125" s="74"/>
      <c r="X125" s="74"/>
      <c r="Y125" s="74"/>
      <c r="Z125" s="74"/>
      <c r="AA125" s="74"/>
      <c r="AB125" s="73"/>
      <c r="AC125" s="73"/>
      <c r="AD125" s="73"/>
      <c r="AE125" s="73"/>
      <c r="AF125" s="73"/>
      <c r="AG125" s="73"/>
      <c r="AH125" s="73"/>
      <c r="AI125" s="75"/>
    </row>
    <row r="126" spans="1:35" s="155" customFormat="1">
      <c r="B126" s="173"/>
      <c r="C126" s="173"/>
      <c r="D126" s="173"/>
      <c r="E126" s="173"/>
      <c r="F126" s="173"/>
      <c r="G126" s="162"/>
      <c r="H126" s="173"/>
      <c r="I126" s="173"/>
      <c r="K126" s="72"/>
      <c r="L126" s="72"/>
      <c r="M126" s="72"/>
      <c r="N126" s="73"/>
      <c r="O126" s="73"/>
      <c r="P126" s="73"/>
      <c r="Q126" s="73"/>
      <c r="R126" s="73"/>
      <c r="S126" s="73"/>
      <c r="T126" s="73"/>
      <c r="U126" s="73"/>
      <c r="V126" s="73"/>
      <c r="W126" s="74"/>
      <c r="X126" s="74"/>
      <c r="Y126" s="74"/>
      <c r="Z126" s="74"/>
      <c r="AA126" s="74"/>
      <c r="AB126" s="73"/>
      <c r="AC126" s="73"/>
      <c r="AD126" s="73"/>
      <c r="AE126" s="73"/>
      <c r="AF126" s="73"/>
      <c r="AG126" s="73"/>
      <c r="AH126" s="73"/>
      <c r="AI126" s="75"/>
    </row>
    <row r="127" spans="1:35" s="155" customFormat="1">
      <c r="B127" s="173"/>
      <c r="C127" s="173"/>
      <c r="D127" s="173"/>
      <c r="E127" s="173"/>
      <c r="F127" s="173"/>
      <c r="G127" s="162"/>
      <c r="H127" s="173"/>
      <c r="I127" s="173"/>
      <c r="K127" s="72"/>
      <c r="L127" s="72"/>
      <c r="M127" s="72"/>
      <c r="N127" s="73"/>
      <c r="O127" s="73"/>
      <c r="P127" s="73"/>
      <c r="Q127" s="73"/>
      <c r="R127" s="73"/>
      <c r="S127" s="73"/>
      <c r="T127" s="73"/>
      <c r="U127" s="73"/>
      <c r="V127" s="73"/>
      <c r="W127" s="74"/>
      <c r="X127" s="74"/>
      <c r="Y127" s="74"/>
      <c r="Z127" s="74"/>
      <c r="AA127" s="74"/>
      <c r="AB127" s="73"/>
      <c r="AC127" s="73"/>
      <c r="AD127" s="73"/>
      <c r="AE127" s="73"/>
      <c r="AF127" s="73"/>
      <c r="AG127" s="73"/>
      <c r="AH127" s="73"/>
      <c r="AI127" s="75"/>
    </row>
    <row r="128" spans="1:35" s="155" customFormat="1">
      <c r="G128" s="154"/>
      <c r="K128" s="72"/>
      <c r="L128" s="72"/>
      <c r="M128" s="72"/>
      <c r="N128" s="73"/>
      <c r="O128" s="73"/>
      <c r="P128" s="73"/>
      <c r="Q128" s="73"/>
      <c r="R128" s="73"/>
      <c r="S128" s="73"/>
      <c r="T128" s="73"/>
      <c r="U128" s="73"/>
      <c r="V128" s="73"/>
      <c r="W128" s="74"/>
      <c r="X128" s="74"/>
      <c r="Y128" s="74"/>
      <c r="Z128" s="74"/>
      <c r="AA128" s="74"/>
      <c r="AB128" s="73"/>
      <c r="AC128" s="73"/>
      <c r="AD128" s="73"/>
      <c r="AE128" s="73"/>
      <c r="AF128" s="73"/>
      <c r="AG128" s="73"/>
      <c r="AH128" s="73"/>
      <c r="AI128" s="75"/>
    </row>
    <row r="129" spans="7:35" s="155" customFormat="1">
      <c r="G129" s="154"/>
      <c r="K129" s="72"/>
      <c r="L129" s="72"/>
      <c r="M129" s="72"/>
      <c r="N129" s="73"/>
      <c r="O129" s="73"/>
      <c r="P129" s="73"/>
      <c r="Q129" s="73"/>
      <c r="R129" s="73"/>
      <c r="S129" s="73"/>
      <c r="T129" s="73"/>
      <c r="U129" s="73"/>
      <c r="V129" s="73"/>
      <c r="W129" s="74"/>
      <c r="X129" s="74"/>
      <c r="Y129" s="74"/>
      <c r="Z129" s="74"/>
      <c r="AA129" s="74"/>
      <c r="AB129" s="73"/>
      <c r="AC129" s="73"/>
      <c r="AD129" s="73"/>
      <c r="AE129" s="73"/>
      <c r="AF129" s="73"/>
      <c r="AG129" s="73"/>
      <c r="AH129" s="73"/>
      <c r="AI129" s="75"/>
    </row>
    <row r="130" spans="7:35" s="155" customFormat="1">
      <c r="G130" s="154"/>
      <c r="K130" s="72"/>
      <c r="L130" s="72"/>
      <c r="M130" s="72"/>
      <c r="N130" s="73"/>
      <c r="O130" s="73"/>
      <c r="P130" s="73"/>
      <c r="Q130" s="73"/>
      <c r="R130" s="73"/>
      <c r="S130" s="73"/>
      <c r="T130" s="73"/>
      <c r="U130" s="73"/>
      <c r="V130" s="73"/>
      <c r="W130" s="74"/>
      <c r="X130" s="74"/>
      <c r="Y130" s="74"/>
      <c r="Z130" s="74"/>
      <c r="AA130" s="74"/>
      <c r="AB130" s="73"/>
      <c r="AC130" s="73"/>
      <c r="AD130" s="73"/>
      <c r="AE130" s="73"/>
      <c r="AF130" s="73"/>
      <c r="AG130" s="73"/>
      <c r="AH130" s="73"/>
      <c r="AI130" s="75"/>
    </row>
    <row r="131" spans="7:35" s="155" customFormat="1">
      <c r="G131" s="154"/>
      <c r="K131" s="72"/>
      <c r="L131" s="72"/>
      <c r="M131" s="72"/>
      <c r="N131" s="73"/>
      <c r="O131" s="73"/>
      <c r="P131" s="73"/>
      <c r="Q131" s="73"/>
      <c r="R131" s="73"/>
      <c r="S131" s="73"/>
      <c r="T131" s="73"/>
      <c r="U131" s="73"/>
      <c r="V131" s="73"/>
      <c r="W131" s="74"/>
      <c r="X131" s="74"/>
      <c r="Y131" s="74"/>
      <c r="Z131" s="74"/>
      <c r="AA131" s="74"/>
      <c r="AB131" s="73"/>
      <c r="AC131" s="73"/>
      <c r="AD131" s="73"/>
      <c r="AE131" s="73"/>
      <c r="AF131" s="73"/>
      <c r="AG131" s="73"/>
      <c r="AH131" s="73"/>
      <c r="AI131" s="75"/>
    </row>
    <row r="132" spans="7:35" s="155" customFormat="1">
      <c r="G132" s="154"/>
      <c r="K132" s="72"/>
      <c r="L132" s="72"/>
      <c r="M132" s="72"/>
      <c r="N132" s="73"/>
      <c r="O132" s="73"/>
      <c r="P132" s="73"/>
      <c r="Q132" s="73"/>
      <c r="R132" s="73"/>
      <c r="S132" s="73"/>
      <c r="T132" s="73"/>
      <c r="U132" s="73"/>
      <c r="V132" s="73"/>
      <c r="W132" s="74"/>
      <c r="X132" s="74"/>
      <c r="Y132" s="74"/>
      <c r="Z132" s="74"/>
      <c r="AA132" s="74"/>
      <c r="AB132" s="73"/>
      <c r="AC132" s="73"/>
      <c r="AD132" s="73"/>
      <c r="AE132" s="73"/>
      <c r="AF132" s="73"/>
      <c r="AG132" s="73"/>
      <c r="AH132" s="73"/>
      <c r="AI132" s="75"/>
    </row>
    <row r="133" spans="7:35" s="155" customFormat="1">
      <c r="G133" s="154"/>
      <c r="K133" s="72"/>
      <c r="L133" s="72"/>
      <c r="M133" s="72"/>
      <c r="N133" s="73"/>
      <c r="O133" s="73"/>
      <c r="P133" s="73"/>
      <c r="Q133" s="73"/>
      <c r="R133" s="73"/>
      <c r="S133" s="73"/>
      <c r="T133" s="73"/>
      <c r="U133" s="73"/>
      <c r="V133" s="73"/>
      <c r="W133" s="74"/>
      <c r="X133" s="74"/>
      <c r="Y133" s="74"/>
      <c r="Z133" s="74"/>
      <c r="AA133" s="74"/>
      <c r="AB133" s="73"/>
      <c r="AC133" s="73"/>
      <c r="AD133" s="73"/>
      <c r="AE133" s="73"/>
      <c r="AF133" s="73"/>
      <c r="AG133" s="73"/>
      <c r="AH133" s="73"/>
      <c r="AI133" s="75"/>
    </row>
    <row r="134" spans="7:35" s="155" customFormat="1">
      <c r="G134" s="154"/>
      <c r="K134" s="72"/>
      <c r="L134" s="72"/>
      <c r="M134" s="72"/>
      <c r="N134" s="73"/>
      <c r="O134" s="73"/>
      <c r="P134" s="73"/>
      <c r="Q134" s="73"/>
      <c r="R134" s="73"/>
      <c r="S134" s="73"/>
      <c r="T134" s="73"/>
      <c r="U134" s="73"/>
      <c r="V134" s="73"/>
      <c r="W134" s="74"/>
      <c r="X134" s="74"/>
      <c r="Y134" s="74"/>
      <c r="Z134" s="74"/>
      <c r="AA134" s="74"/>
      <c r="AB134" s="73"/>
      <c r="AC134" s="73"/>
      <c r="AD134" s="73"/>
      <c r="AE134" s="73"/>
      <c r="AF134" s="73"/>
      <c r="AG134" s="73"/>
      <c r="AH134" s="73"/>
      <c r="AI134" s="75"/>
    </row>
    <row r="135" spans="7:35" s="155" customFormat="1">
      <c r="G135" s="154"/>
      <c r="K135" s="72"/>
      <c r="L135" s="72"/>
      <c r="M135" s="72"/>
      <c r="N135" s="73"/>
      <c r="O135" s="73"/>
      <c r="P135" s="73"/>
      <c r="Q135" s="73"/>
      <c r="R135" s="73"/>
      <c r="S135" s="73"/>
      <c r="T135" s="73"/>
      <c r="U135" s="73"/>
      <c r="V135" s="73"/>
      <c r="W135" s="74"/>
      <c r="X135" s="74"/>
      <c r="Y135" s="74"/>
      <c r="Z135" s="74"/>
      <c r="AA135" s="74"/>
      <c r="AB135" s="73"/>
      <c r="AC135" s="73"/>
      <c r="AD135" s="73"/>
      <c r="AE135" s="73"/>
      <c r="AF135" s="73"/>
      <c r="AG135" s="73"/>
      <c r="AH135" s="73"/>
      <c r="AI135" s="75"/>
    </row>
    <row r="136" spans="7:35" s="155" customFormat="1">
      <c r="G136" s="154"/>
      <c r="K136" s="72"/>
      <c r="L136" s="72"/>
      <c r="M136" s="72"/>
      <c r="N136" s="73"/>
      <c r="O136" s="73"/>
      <c r="P136" s="73"/>
      <c r="Q136" s="73"/>
      <c r="R136" s="73"/>
      <c r="S136" s="73"/>
      <c r="T136" s="73"/>
      <c r="U136" s="73"/>
      <c r="V136" s="73"/>
      <c r="W136" s="74"/>
      <c r="X136" s="74"/>
      <c r="Y136" s="74"/>
      <c r="Z136" s="74"/>
      <c r="AA136" s="74"/>
      <c r="AB136" s="73"/>
      <c r="AC136" s="73"/>
      <c r="AD136" s="73"/>
      <c r="AE136" s="73"/>
      <c r="AF136" s="73"/>
      <c r="AG136" s="73"/>
      <c r="AH136" s="73"/>
      <c r="AI136" s="75"/>
    </row>
    <row r="137" spans="7:35" s="155" customFormat="1">
      <c r="G137" s="154"/>
      <c r="K137" s="72"/>
      <c r="L137" s="72"/>
      <c r="M137" s="72"/>
      <c r="N137" s="73"/>
      <c r="O137" s="73"/>
      <c r="P137" s="73"/>
      <c r="Q137" s="73"/>
      <c r="R137" s="73"/>
      <c r="S137" s="73"/>
      <c r="T137" s="73"/>
      <c r="U137" s="73"/>
      <c r="V137" s="73"/>
      <c r="W137" s="74"/>
      <c r="X137" s="74"/>
      <c r="Y137" s="74"/>
      <c r="Z137" s="74"/>
      <c r="AA137" s="74"/>
      <c r="AB137" s="73"/>
      <c r="AC137" s="73"/>
      <c r="AD137" s="73"/>
      <c r="AE137" s="73"/>
      <c r="AF137" s="73"/>
      <c r="AG137" s="73"/>
      <c r="AH137" s="73"/>
      <c r="AI137" s="75"/>
    </row>
    <row r="138" spans="7:35" s="155" customFormat="1">
      <c r="G138" s="154"/>
      <c r="K138" s="72"/>
      <c r="L138" s="72"/>
      <c r="M138" s="72"/>
      <c r="N138" s="73"/>
      <c r="O138" s="73"/>
      <c r="P138" s="73"/>
      <c r="Q138" s="73"/>
      <c r="R138" s="73"/>
      <c r="S138" s="73"/>
      <c r="T138" s="73"/>
      <c r="U138" s="73"/>
      <c r="V138" s="73"/>
      <c r="W138" s="74"/>
      <c r="X138" s="74"/>
      <c r="Y138" s="74"/>
      <c r="Z138" s="74"/>
      <c r="AA138" s="74"/>
      <c r="AB138" s="73"/>
      <c r="AC138" s="73"/>
      <c r="AD138" s="73"/>
      <c r="AE138" s="73"/>
      <c r="AF138" s="73"/>
      <c r="AG138" s="73"/>
      <c r="AH138" s="73"/>
      <c r="AI138" s="75"/>
    </row>
    <row r="139" spans="7:35" s="155" customFormat="1">
      <c r="G139" s="154"/>
      <c r="K139" s="72"/>
      <c r="L139" s="72"/>
      <c r="M139" s="72"/>
      <c r="N139" s="73"/>
      <c r="O139" s="73"/>
      <c r="P139" s="73"/>
      <c r="Q139" s="73"/>
      <c r="R139" s="73"/>
      <c r="S139" s="73"/>
      <c r="T139" s="73"/>
      <c r="U139" s="73"/>
      <c r="V139" s="73"/>
      <c r="W139" s="74"/>
      <c r="X139" s="74"/>
      <c r="Y139" s="74"/>
      <c r="Z139" s="74"/>
      <c r="AA139" s="74"/>
      <c r="AB139" s="73"/>
      <c r="AC139" s="73"/>
      <c r="AD139" s="73"/>
      <c r="AE139" s="73"/>
      <c r="AF139" s="73"/>
      <c r="AG139" s="73"/>
      <c r="AH139" s="73"/>
      <c r="AI139" s="75"/>
    </row>
    <row r="140" spans="7:35" s="155" customFormat="1">
      <c r="G140" s="154"/>
      <c r="K140" s="72"/>
      <c r="L140" s="72"/>
      <c r="M140" s="72"/>
      <c r="N140" s="73"/>
      <c r="O140" s="73"/>
      <c r="P140" s="73"/>
      <c r="Q140" s="73"/>
      <c r="R140" s="73"/>
      <c r="S140" s="73"/>
      <c r="T140" s="73"/>
      <c r="U140" s="73"/>
      <c r="V140" s="73"/>
      <c r="W140" s="74"/>
      <c r="X140" s="74"/>
      <c r="Y140" s="74"/>
      <c r="Z140" s="74"/>
      <c r="AA140" s="74"/>
      <c r="AB140" s="73"/>
      <c r="AC140" s="73"/>
      <c r="AD140" s="73"/>
      <c r="AE140" s="73"/>
      <c r="AF140" s="73"/>
      <c r="AG140" s="73"/>
      <c r="AH140" s="73"/>
      <c r="AI140" s="75"/>
    </row>
    <row r="141" spans="7:35" s="155" customFormat="1">
      <c r="G141" s="154"/>
      <c r="K141" s="72"/>
      <c r="L141" s="72"/>
      <c r="M141" s="72"/>
      <c r="N141" s="73"/>
      <c r="O141" s="73"/>
      <c r="P141" s="73"/>
      <c r="Q141" s="73"/>
      <c r="R141" s="73"/>
      <c r="S141" s="73"/>
      <c r="T141" s="73"/>
      <c r="U141" s="73"/>
      <c r="V141" s="73"/>
      <c r="W141" s="74"/>
      <c r="X141" s="74"/>
      <c r="Y141" s="74"/>
      <c r="Z141" s="74"/>
      <c r="AA141" s="74"/>
      <c r="AB141" s="73"/>
      <c r="AC141" s="73"/>
      <c r="AD141" s="73"/>
      <c r="AE141" s="73"/>
      <c r="AF141" s="73"/>
      <c r="AG141" s="73"/>
      <c r="AH141" s="73"/>
      <c r="AI141" s="75"/>
    </row>
    <row r="142" spans="7:35" s="155" customFormat="1">
      <c r="G142" s="154"/>
      <c r="K142" s="72"/>
      <c r="L142" s="72"/>
      <c r="M142" s="72"/>
      <c r="N142" s="73"/>
      <c r="O142" s="73"/>
      <c r="P142" s="73"/>
      <c r="Q142" s="73"/>
      <c r="R142" s="73"/>
      <c r="S142" s="73"/>
      <c r="T142" s="73"/>
      <c r="U142" s="73"/>
      <c r="V142" s="73"/>
      <c r="W142" s="74"/>
      <c r="X142" s="74"/>
      <c r="Y142" s="74"/>
      <c r="Z142" s="74"/>
      <c r="AA142" s="74"/>
      <c r="AB142" s="73"/>
      <c r="AC142" s="73"/>
      <c r="AD142" s="73"/>
      <c r="AE142" s="73"/>
      <c r="AF142" s="73"/>
      <c r="AG142" s="73"/>
      <c r="AH142" s="73"/>
      <c r="AI142" s="75"/>
    </row>
    <row r="143" spans="7:35" s="155" customFormat="1">
      <c r="G143" s="154"/>
      <c r="K143" s="72"/>
      <c r="L143" s="72"/>
      <c r="M143" s="72"/>
      <c r="N143" s="73"/>
      <c r="O143" s="73"/>
      <c r="P143" s="73"/>
      <c r="Q143" s="73"/>
      <c r="R143" s="73"/>
      <c r="S143" s="73"/>
      <c r="T143" s="73"/>
      <c r="U143" s="73"/>
      <c r="V143" s="73"/>
      <c r="W143" s="74"/>
      <c r="X143" s="74"/>
      <c r="Y143" s="74"/>
      <c r="Z143" s="74"/>
      <c r="AA143" s="74"/>
      <c r="AB143" s="73"/>
      <c r="AC143" s="73"/>
      <c r="AD143" s="73"/>
      <c r="AE143" s="73"/>
      <c r="AF143" s="73"/>
      <c r="AG143" s="73"/>
      <c r="AH143" s="73"/>
      <c r="AI143" s="75"/>
    </row>
    <row r="144" spans="7:35" s="155" customFormat="1">
      <c r="G144" s="154"/>
      <c r="K144" s="72"/>
      <c r="L144" s="72"/>
      <c r="M144" s="72"/>
      <c r="N144" s="73"/>
      <c r="O144" s="73"/>
      <c r="P144" s="73"/>
      <c r="Q144" s="73"/>
      <c r="R144" s="73"/>
      <c r="S144" s="73"/>
      <c r="T144" s="73"/>
      <c r="U144" s="73"/>
      <c r="V144" s="73"/>
      <c r="W144" s="74"/>
      <c r="X144" s="74"/>
      <c r="Y144" s="74"/>
      <c r="Z144" s="74"/>
      <c r="AA144" s="74"/>
      <c r="AB144" s="73"/>
      <c r="AC144" s="73"/>
      <c r="AD144" s="73"/>
      <c r="AE144" s="73"/>
      <c r="AF144" s="73"/>
      <c r="AG144" s="73"/>
      <c r="AH144" s="73"/>
      <c r="AI144" s="75"/>
    </row>
    <row r="145" spans="7:35" s="155" customFormat="1">
      <c r="G145" s="154"/>
      <c r="K145" s="72"/>
      <c r="L145" s="72"/>
      <c r="M145" s="72"/>
      <c r="N145" s="73"/>
      <c r="O145" s="73"/>
      <c r="P145" s="73"/>
      <c r="Q145" s="73"/>
      <c r="R145" s="73"/>
      <c r="S145" s="73"/>
      <c r="T145" s="73"/>
      <c r="U145" s="73"/>
      <c r="V145" s="73"/>
      <c r="W145" s="74"/>
      <c r="X145" s="74"/>
      <c r="Y145" s="74"/>
      <c r="Z145" s="74"/>
      <c r="AA145" s="74"/>
      <c r="AB145" s="73"/>
      <c r="AC145" s="73"/>
      <c r="AD145" s="73"/>
      <c r="AE145" s="73"/>
      <c r="AF145" s="73"/>
      <c r="AG145" s="73"/>
      <c r="AH145" s="73"/>
      <c r="AI145" s="75"/>
    </row>
    <row r="146" spans="7:35" s="155" customFormat="1">
      <c r="G146" s="154"/>
      <c r="K146" s="72"/>
      <c r="L146" s="72"/>
      <c r="M146" s="72"/>
      <c r="N146" s="73"/>
      <c r="O146" s="73"/>
      <c r="P146" s="73"/>
      <c r="Q146" s="73"/>
      <c r="R146" s="73"/>
      <c r="S146" s="73"/>
      <c r="T146" s="73"/>
      <c r="U146" s="73"/>
      <c r="V146" s="73"/>
      <c r="W146" s="74"/>
      <c r="X146" s="74"/>
      <c r="Y146" s="74"/>
      <c r="Z146" s="74"/>
      <c r="AA146" s="74"/>
      <c r="AB146" s="73"/>
      <c r="AC146" s="73"/>
      <c r="AD146" s="73"/>
      <c r="AE146" s="73"/>
      <c r="AF146" s="73"/>
      <c r="AG146" s="73"/>
      <c r="AH146" s="73"/>
      <c r="AI146" s="75"/>
    </row>
    <row r="147" spans="7:35" s="155" customFormat="1">
      <c r="G147" s="154"/>
      <c r="K147" s="72"/>
      <c r="L147" s="72"/>
      <c r="M147" s="72"/>
      <c r="N147" s="73"/>
      <c r="O147" s="73"/>
      <c r="P147" s="73"/>
      <c r="Q147" s="73"/>
      <c r="R147" s="73"/>
      <c r="S147" s="73"/>
      <c r="T147" s="73"/>
      <c r="U147" s="73"/>
      <c r="V147" s="73"/>
      <c r="W147" s="74"/>
      <c r="X147" s="74"/>
      <c r="Y147" s="74"/>
      <c r="Z147" s="74"/>
      <c r="AA147" s="74"/>
      <c r="AB147" s="73"/>
      <c r="AC147" s="73"/>
      <c r="AD147" s="73"/>
      <c r="AE147" s="73"/>
      <c r="AF147" s="73"/>
      <c r="AG147" s="73"/>
      <c r="AH147" s="73"/>
      <c r="AI147" s="75"/>
    </row>
    <row r="148" spans="7:35" s="155" customFormat="1">
      <c r="G148" s="154"/>
      <c r="K148" s="72"/>
      <c r="L148" s="72"/>
      <c r="M148" s="72"/>
      <c r="N148" s="73"/>
      <c r="O148" s="73"/>
      <c r="P148" s="73"/>
      <c r="Q148" s="73"/>
      <c r="R148" s="73"/>
      <c r="S148" s="73"/>
      <c r="T148" s="73"/>
      <c r="U148" s="73"/>
      <c r="V148" s="73"/>
      <c r="W148" s="74"/>
      <c r="X148" s="74"/>
      <c r="Y148" s="74"/>
      <c r="Z148" s="74"/>
      <c r="AA148" s="74"/>
      <c r="AB148" s="73"/>
      <c r="AC148" s="73"/>
      <c r="AD148" s="73"/>
      <c r="AE148" s="73"/>
      <c r="AF148" s="73"/>
      <c r="AG148" s="73"/>
      <c r="AH148" s="73"/>
      <c r="AI148" s="75"/>
    </row>
    <row r="149" spans="7:35" s="155" customFormat="1">
      <c r="G149" s="154"/>
      <c r="K149" s="72"/>
      <c r="L149" s="72"/>
      <c r="M149" s="72"/>
      <c r="N149" s="73"/>
      <c r="O149" s="73"/>
      <c r="P149" s="73"/>
      <c r="Q149" s="73"/>
      <c r="R149" s="73"/>
      <c r="S149" s="73"/>
      <c r="T149" s="73"/>
      <c r="U149" s="73"/>
      <c r="V149" s="73"/>
      <c r="W149" s="74"/>
      <c r="X149" s="74"/>
      <c r="Y149" s="74"/>
      <c r="Z149" s="74"/>
      <c r="AA149" s="74"/>
      <c r="AB149" s="73"/>
      <c r="AC149" s="73"/>
      <c r="AD149" s="73"/>
      <c r="AE149" s="73"/>
      <c r="AF149" s="73"/>
      <c r="AG149" s="73"/>
      <c r="AH149" s="73"/>
      <c r="AI149" s="75"/>
    </row>
    <row r="150" spans="7:35" s="155" customFormat="1">
      <c r="G150" s="154"/>
      <c r="K150" s="72"/>
      <c r="L150" s="72"/>
      <c r="M150" s="72"/>
      <c r="N150" s="73"/>
      <c r="O150" s="73"/>
      <c r="P150" s="73"/>
      <c r="Q150" s="73"/>
      <c r="R150" s="73"/>
      <c r="S150" s="73"/>
      <c r="T150" s="73"/>
      <c r="U150" s="73"/>
      <c r="V150" s="73"/>
      <c r="W150" s="74"/>
      <c r="X150" s="74"/>
      <c r="Y150" s="74"/>
      <c r="Z150" s="74"/>
      <c r="AA150" s="74"/>
      <c r="AB150" s="73"/>
      <c r="AC150" s="73"/>
      <c r="AD150" s="73"/>
      <c r="AE150" s="73"/>
      <c r="AF150" s="73"/>
      <c r="AG150" s="73"/>
      <c r="AH150" s="73"/>
      <c r="AI150" s="75"/>
    </row>
    <row r="151" spans="7:35" s="155" customFormat="1">
      <c r="G151" s="154"/>
      <c r="K151" s="72"/>
      <c r="L151" s="72"/>
      <c r="M151" s="72"/>
      <c r="N151" s="73"/>
      <c r="O151" s="73"/>
      <c r="P151" s="73"/>
      <c r="Q151" s="73"/>
      <c r="R151" s="73"/>
      <c r="S151" s="73"/>
      <c r="T151" s="73"/>
      <c r="U151" s="73"/>
      <c r="V151" s="73"/>
      <c r="W151" s="74"/>
      <c r="X151" s="74"/>
      <c r="Y151" s="74"/>
      <c r="Z151" s="74"/>
      <c r="AA151" s="74"/>
      <c r="AB151" s="73"/>
      <c r="AC151" s="73"/>
      <c r="AD151" s="73"/>
      <c r="AE151" s="73"/>
      <c r="AF151" s="73"/>
      <c r="AG151" s="73"/>
      <c r="AH151" s="73"/>
      <c r="AI151" s="75"/>
    </row>
    <row r="152" spans="7:35" s="155" customFormat="1">
      <c r="G152" s="154"/>
      <c r="K152" s="72"/>
      <c r="L152" s="72"/>
      <c r="M152" s="72"/>
      <c r="N152" s="73"/>
      <c r="O152" s="73"/>
      <c r="P152" s="73"/>
      <c r="Q152" s="73"/>
      <c r="R152" s="73"/>
      <c r="S152" s="73"/>
      <c r="T152" s="73"/>
      <c r="U152" s="73"/>
      <c r="V152" s="73"/>
      <c r="W152" s="74"/>
      <c r="X152" s="74"/>
      <c r="Y152" s="74"/>
      <c r="Z152" s="74"/>
      <c r="AA152" s="74"/>
      <c r="AB152" s="73"/>
      <c r="AC152" s="73"/>
      <c r="AD152" s="73"/>
      <c r="AE152" s="73"/>
      <c r="AF152" s="73"/>
      <c r="AG152" s="73"/>
      <c r="AH152" s="73"/>
      <c r="AI152" s="75"/>
    </row>
    <row r="153" spans="7:35" s="155" customFormat="1">
      <c r="G153" s="154"/>
      <c r="K153" s="72"/>
      <c r="L153" s="72"/>
      <c r="M153" s="72"/>
      <c r="N153" s="73"/>
      <c r="O153" s="73"/>
      <c r="P153" s="73"/>
      <c r="Q153" s="73"/>
      <c r="R153" s="73"/>
      <c r="S153" s="73"/>
      <c r="T153" s="73"/>
      <c r="U153" s="73"/>
      <c r="V153" s="73"/>
      <c r="W153" s="74"/>
      <c r="X153" s="74"/>
      <c r="Y153" s="74"/>
      <c r="Z153" s="74"/>
      <c r="AA153" s="74"/>
      <c r="AB153" s="73"/>
      <c r="AC153" s="73"/>
      <c r="AD153" s="73"/>
      <c r="AE153" s="73"/>
      <c r="AF153" s="73"/>
      <c r="AG153" s="73"/>
      <c r="AH153" s="73"/>
      <c r="AI153" s="75"/>
    </row>
    <row r="154" spans="7:35" s="155" customFormat="1">
      <c r="G154" s="154"/>
      <c r="K154" s="72"/>
      <c r="L154" s="72"/>
      <c r="M154" s="72"/>
      <c r="N154" s="73"/>
      <c r="O154" s="73"/>
      <c r="P154" s="73"/>
      <c r="Q154" s="73"/>
      <c r="R154" s="73"/>
      <c r="S154" s="73"/>
      <c r="T154" s="73"/>
      <c r="U154" s="73"/>
      <c r="V154" s="73"/>
      <c r="W154" s="74"/>
      <c r="X154" s="74"/>
      <c r="Y154" s="74"/>
      <c r="Z154" s="74"/>
      <c r="AA154" s="74"/>
      <c r="AB154" s="73"/>
      <c r="AC154" s="73"/>
      <c r="AD154" s="73"/>
      <c r="AE154" s="73"/>
      <c r="AF154" s="73"/>
      <c r="AG154" s="73"/>
      <c r="AH154" s="73"/>
      <c r="AI154" s="75"/>
    </row>
    <row r="155" spans="7:35" s="155" customFormat="1">
      <c r="G155" s="154"/>
      <c r="K155" s="72"/>
      <c r="L155" s="72"/>
      <c r="M155" s="72"/>
      <c r="N155" s="73"/>
      <c r="O155" s="73"/>
      <c r="P155" s="73"/>
      <c r="Q155" s="73"/>
      <c r="R155" s="73"/>
      <c r="S155" s="73"/>
      <c r="T155" s="73"/>
      <c r="U155" s="73"/>
      <c r="V155" s="73"/>
      <c r="W155" s="74"/>
      <c r="X155" s="74"/>
      <c r="Y155" s="74"/>
      <c r="Z155" s="74"/>
      <c r="AA155" s="74"/>
      <c r="AB155" s="73"/>
      <c r="AC155" s="73"/>
      <c r="AD155" s="73"/>
      <c r="AE155" s="73"/>
      <c r="AF155" s="73"/>
      <c r="AG155" s="73"/>
      <c r="AH155" s="73"/>
      <c r="AI155" s="75"/>
    </row>
    <row r="156" spans="7:35" s="155" customFormat="1">
      <c r="G156" s="154"/>
      <c r="K156" s="72"/>
      <c r="L156" s="72"/>
      <c r="M156" s="72"/>
      <c r="N156" s="73"/>
      <c r="O156" s="73"/>
      <c r="P156" s="73"/>
      <c r="Q156" s="73"/>
      <c r="R156" s="73"/>
      <c r="S156" s="73"/>
      <c r="T156" s="73"/>
      <c r="U156" s="73"/>
      <c r="V156" s="73"/>
      <c r="W156" s="74"/>
      <c r="X156" s="74"/>
      <c r="Y156" s="74"/>
      <c r="Z156" s="74"/>
      <c r="AA156" s="74"/>
      <c r="AB156" s="73"/>
      <c r="AC156" s="73"/>
      <c r="AD156" s="73"/>
      <c r="AE156" s="73"/>
      <c r="AF156" s="73"/>
      <c r="AG156" s="73"/>
      <c r="AH156" s="73"/>
      <c r="AI156" s="75"/>
    </row>
    <row r="157" spans="7:35" s="155" customFormat="1">
      <c r="G157" s="154"/>
      <c r="K157" s="72"/>
      <c r="L157" s="72"/>
      <c r="M157" s="72"/>
      <c r="N157" s="73"/>
      <c r="O157" s="73"/>
      <c r="P157" s="73"/>
      <c r="Q157" s="73"/>
      <c r="R157" s="73"/>
      <c r="S157" s="73"/>
      <c r="T157" s="73"/>
      <c r="U157" s="73"/>
      <c r="V157" s="73"/>
      <c r="W157" s="74"/>
      <c r="X157" s="74"/>
      <c r="Y157" s="74"/>
      <c r="Z157" s="74"/>
      <c r="AA157" s="74"/>
      <c r="AB157" s="73"/>
      <c r="AC157" s="73"/>
      <c r="AD157" s="73"/>
      <c r="AE157" s="73"/>
      <c r="AF157" s="73"/>
      <c r="AG157" s="73"/>
      <c r="AH157" s="73"/>
      <c r="AI157" s="75"/>
    </row>
    <row r="158" spans="7:35" s="155" customFormat="1">
      <c r="G158" s="154"/>
      <c r="K158" s="72"/>
      <c r="L158" s="72"/>
      <c r="M158" s="72"/>
      <c r="N158" s="73"/>
      <c r="O158" s="73"/>
      <c r="P158" s="73"/>
      <c r="Q158" s="73"/>
      <c r="R158" s="73"/>
      <c r="S158" s="73"/>
      <c r="T158" s="73"/>
      <c r="U158" s="73"/>
      <c r="V158" s="73"/>
      <c r="W158" s="74"/>
      <c r="X158" s="74"/>
      <c r="Y158" s="74"/>
      <c r="Z158" s="74"/>
      <c r="AA158" s="74"/>
      <c r="AB158" s="73"/>
      <c r="AC158" s="73"/>
      <c r="AD158" s="73"/>
      <c r="AE158" s="73"/>
      <c r="AF158" s="73"/>
      <c r="AG158" s="73"/>
      <c r="AH158" s="73"/>
      <c r="AI158" s="75"/>
    </row>
    <row r="159" spans="7:35" s="155" customFormat="1">
      <c r="G159" s="154"/>
      <c r="K159" s="72"/>
      <c r="L159" s="72"/>
      <c r="M159" s="72"/>
      <c r="N159" s="73"/>
      <c r="O159" s="73"/>
      <c r="P159" s="73"/>
      <c r="Q159" s="73"/>
      <c r="R159" s="73"/>
      <c r="S159" s="73"/>
      <c r="T159" s="73"/>
      <c r="U159" s="73"/>
      <c r="V159" s="73"/>
      <c r="W159" s="74"/>
      <c r="X159" s="74"/>
      <c r="Y159" s="74"/>
      <c r="Z159" s="74"/>
      <c r="AA159" s="74"/>
      <c r="AB159" s="73"/>
      <c r="AC159" s="73"/>
      <c r="AD159" s="73"/>
      <c r="AE159" s="73"/>
      <c r="AF159" s="73"/>
      <c r="AG159" s="73"/>
      <c r="AH159" s="73"/>
      <c r="AI159" s="75"/>
    </row>
    <row r="160" spans="7:35" s="155" customFormat="1">
      <c r="G160" s="154"/>
      <c r="K160" s="72"/>
      <c r="L160" s="72"/>
      <c r="M160" s="72"/>
      <c r="N160" s="73"/>
      <c r="O160" s="73"/>
      <c r="P160" s="73"/>
      <c r="Q160" s="73"/>
      <c r="R160" s="73"/>
      <c r="S160" s="73"/>
      <c r="T160" s="73"/>
      <c r="U160" s="73"/>
      <c r="V160" s="73"/>
      <c r="W160" s="74"/>
      <c r="X160" s="74"/>
      <c r="Y160" s="74"/>
      <c r="Z160" s="74"/>
      <c r="AA160" s="74"/>
      <c r="AB160" s="73"/>
      <c r="AC160" s="73"/>
      <c r="AD160" s="73"/>
      <c r="AE160" s="73"/>
      <c r="AF160" s="73"/>
      <c r="AG160" s="73"/>
      <c r="AH160" s="73"/>
      <c r="AI160" s="75"/>
    </row>
    <row r="161" spans="7:35" s="155" customFormat="1">
      <c r="G161" s="154"/>
      <c r="K161" s="72"/>
      <c r="L161" s="72"/>
      <c r="M161" s="72"/>
      <c r="N161" s="73"/>
      <c r="O161" s="73"/>
      <c r="P161" s="73"/>
      <c r="Q161" s="73"/>
      <c r="R161" s="73"/>
      <c r="S161" s="73"/>
      <c r="T161" s="73"/>
      <c r="U161" s="73"/>
      <c r="V161" s="73"/>
      <c r="W161" s="74"/>
      <c r="X161" s="74"/>
      <c r="Y161" s="74"/>
      <c r="Z161" s="74"/>
      <c r="AA161" s="74"/>
      <c r="AB161" s="73"/>
      <c r="AC161" s="73"/>
      <c r="AD161" s="73"/>
      <c r="AE161" s="73"/>
      <c r="AF161" s="73"/>
      <c r="AG161" s="73"/>
      <c r="AH161" s="73"/>
      <c r="AI161" s="75"/>
    </row>
    <row r="162" spans="7:35" s="155" customFormat="1">
      <c r="G162" s="154"/>
      <c r="K162" s="72"/>
      <c r="L162" s="72"/>
      <c r="M162" s="72"/>
      <c r="N162" s="73"/>
      <c r="O162" s="73"/>
      <c r="P162" s="73"/>
      <c r="Q162" s="73"/>
      <c r="R162" s="73"/>
      <c r="S162" s="73"/>
      <c r="T162" s="73"/>
      <c r="U162" s="73"/>
      <c r="V162" s="73"/>
      <c r="W162" s="74"/>
      <c r="X162" s="74"/>
      <c r="Y162" s="74"/>
      <c r="Z162" s="74"/>
      <c r="AA162" s="74"/>
      <c r="AB162" s="73"/>
      <c r="AC162" s="73"/>
      <c r="AD162" s="73"/>
      <c r="AE162" s="73"/>
      <c r="AF162" s="73"/>
      <c r="AG162" s="73"/>
      <c r="AH162" s="73"/>
      <c r="AI162" s="75"/>
    </row>
    <row r="163" spans="7:35" s="155" customFormat="1">
      <c r="G163" s="154"/>
      <c r="K163" s="72"/>
      <c r="L163" s="72"/>
      <c r="M163" s="72"/>
      <c r="N163" s="73"/>
      <c r="O163" s="73"/>
      <c r="P163" s="73"/>
      <c r="Q163" s="73"/>
      <c r="R163" s="73"/>
      <c r="S163" s="73"/>
      <c r="T163" s="73"/>
      <c r="U163" s="73"/>
      <c r="V163" s="73"/>
      <c r="W163" s="74"/>
      <c r="X163" s="74"/>
      <c r="Y163" s="74"/>
      <c r="Z163" s="74"/>
      <c r="AA163" s="74"/>
      <c r="AB163" s="73"/>
      <c r="AC163" s="73"/>
      <c r="AD163" s="73"/>
      <c r="AE163" s="73"/>
      <c r="AF163" s="73"/>
      <c r="AG163" s="73"/>
      <c r="AH163" s="73"/>
      <c r="AI163" s="75"/>
    </row>
    <row r="164" spans="7:35" s="155" customFormat="1">
      <c r="G164" s="154"/>
      <c r="K164" s="72"/>
      <c r="L164" s="72"/>
      <c r="M164" s="72"/>
      <c r="N164" s="73"/>
      <c r="O164" s="73"/>
      <c r="P164" s="73"/>
      <c r="Q164" s="73"/>
      <c r="R164" s="73"/>
      <c r="S164" s="73"/>
      <c r="T164" s="73"/>
      <c r="U164" s="73"/>
      <c r="V164" s="73"/>
      <c r="W164" s="74"/>
      <c r="X164" s="74"/>
      <c r="Y164" s="74"/>
      <c r="Z164" s="74"/>
      <c r="AA164" s="74"/>
      <c r="AB164" s="73"/>
      <c r="AC164" s="73"/>
      <c r="AD164" s="73"/>
      <c r="AE164" s="73"/>
      <c r="AF164" s="73"/>
      <c r="AG164" s="73"/>
      <c r="AH164" s="73"/>
      <c r="AI164" s="75"/>
    </row>
    <row r="165" spans="7:35" s="155" customFormat="1">
      <c r="G165" s="154"/>
      <c r="K165" s="72"/>
      <c r="L165" s="72"/>
      <c r="M165" s="72"/>
      <c r="N165" s="73"/>
      <c r="O165" s="73"/>
      <c r="P165" s="73"/>
      <c r="Q165" s="73"/>
      <c r="R165" s="73"/>
      <c r="S165" s="73"/>
      <c r="T165" s="73"/>
      <c r="U165" s="73"/>
      <c r="V165" s="73"/>
      <c r="W165" s="74"/>
      <c r="X165" s="74"/>
      <c r="Y165" s="74"/>
      <c r="Z165" s="74"/>
      <c r="AA165" s="74"/>
      <c r="AB165" s="73"/>
      <c r="AC165" s="73"/>
      <c r="AD165" s="73"/>
      <c r="AE165" s="73"/>
      <c r="AF165" s="73"/>
      <c r="AG165" s="73"/>
      <c r="AH165" s="73"/>
      <c r="AI165" s="75"/>
    </row>
    <row r="166" spans="7:35" s="155" customFormat="1">
      <c r="G166" s="154"/>
      <c r="K166" s="72"/>
      <c r="L166" s="72"/>
      <c r="M166" s="72"/>
      <c r="N166" s="73"/>
      <c r="O166" s="73"/>
      <c r="P166" s="73"/>
      <c r="Q166" s="73"/>
      <c r="R166" s="73"/>
      <c r="S166" s="73"/>
      <c r="T166" s="73"/>
      <c r="U166" s="73"/>
      <c r="V166" s="73"/>
      <c r="W166" s="74"/>
      <c r="X166" s="74"/>
      <c r="Y166" s="74"/>
      <c r="Z166" s="74"/>
      <c r="AA166" s="74"/>
      <c r="AB166" s="73"/>
      <c r="AC166" s="73"/>
      <c r="AD166" s="73"/>
      <c r="AE166" s="73"/>
      <c r="AF166" s="73"/>
      <c r="AG166" s="73"/>
      <c r="AH166" s="73"/>
      <c r="AI166" s="75"/>
    </row>
    <row r="167" spans="7:35" s="155" customFormat="1">
      <c r="G167" s="154"/>
      <c r="K167" s="72"/>
      <c r="L167" s="72"/>
      <c r="M167" s="72"/>
      <c r="N167" s="73"/>
      <c r="O167" s="73"/>
      <c r="P167" s="73"/>
      <c r="Q167" s="73"/>
      <c r="R167" s="73"/>
      <c r="S167" s="73"/>
      <c r="T167" s="73"/>
      <c r="U167" s="73"/>
      <c r="V167" s="73"/>
      <c r="W167" s="74"/>
      <c r="X167" s="74"/>
      <c r="Y167" s="74"/>
      <c r="Z167" s="74"/>
      <c r="AA167" s="74"/>
      <c r="AB167" s="73"/>
      <c r="AC167" s="73"/>
      <c r="AD167" s="73"/>
      <c r="AE167" s="73"/>
      <c r="AF167" s="73"/>
      <c r="AG167" s="73"/>
      <c r="AH167" s="73"/>
      <c r="AI167" s="75"/>
    </row>
    <row r="168" spans="7:35" s="155" customFormat="1">
      <c r="G168" s="154"/>
      <c r="K168" s="72"/>
      <c r="L168" s="72"/>
      <c r="M168" s="72"/>
      <c r="N168" s="73"/>
      <c r="O168" s="73"/>
      <c r="P168" s="73"/>
      <c r="Q168" s="73"/>
      <c r="R168" s="73"/>
      <c r="S168" s="73"/>
      <c r="T168" s="73"/>
      <c r="U168" s="73"/>
      <c r="V168" s="73"/>
      <c r="W168" s="74"/>
      <c r="X168" s="74"/>
      <c r="Y168" s="74"/>
      <c r="Z168" s="74"/>
      <c r="AA168" s="74"/>
      <c r="AB168" s="73"/>
      <c r="AC168" s="73"/>
      <c r="AD168" s="73"/>
      <c r="AE168" s="73"/>
      <c r="AF168" s="73"/>
      <c r="AG168" s="73"/>
      <c r="AH168" s="73"/>
      <c r="AI168" s="75"/>
    </row>
    <row r="169" spans="7:35" s="155" customFormat="1">
      <c r="G169" s="154"/>
      <c r="K169" s="72"/>
      <c r="L169" s="72"/>
      <c r="M169" s="72"/>
      <c r="N169" s="73"/>
      <c r="O169" s="73"/>
      <c r="P169" s="73"/>
      <c r="Q169" s="73"/>
      <c r="R169" s="73"/>
      <c r="S169" s="73"/>
      <c r="T169" s="73"/>
      <c r="U169" s="73"/>
      <c r="V169" s="73"/>
      <c r="W169" s="74"/>
      <c r="X169" s="74"/>
      <c r="Y169" s="74"/>
      <c r="Z169" s="74"/>
      <c r="AA169" s="74"/>
      <c r="AB169" s="73"/>
      <c r="AC169" s="73"/>
      <c r="AD169" s="73"/>
      <c r="AE169" s="73"/>
      <c r="AF169" s="73"/>
      <c r="AG169" s="73"/>
      <c r="AH169" s="73"/>
      <c r="AI169" s="75"/>
    </row>
    <row r="170" spans="7:35" s="155" customFormat="1">
      <c r="G170" s="154"/>
      <c r="K170" s="72"/>
      <c r="L170" s="72"/>
      <c r="M170" s="72"/>
      <c r="N170" s="73"/>
      <c r="O170" s="73"/>
      <c r="P170" s="73"/>
      <c r="Q170" s="73"/>
      <c r="R170" s="73"/>
      <c r="S170" s="73"/>
      <c r="T170" s="73"/>
      <c r="U170" s="73"/>
      <c r="V170" s="73"/>
      <c r="W170" s="74"/>
      <c r="X170" s="74"/>
      <c r="Y170" s="74"/>
      <c r="Z170" s="74"/>
      <c r="AA170" s="74"/>
      <c r="AB170" s="73"/>
      <c r="AC170" s="73"/>
      <c r="AD170" s="73"/>
      <c r="AE170" s="73"/>
      <c r="AF170" s="73"/>
      <c r="AG170" s="73"/>
      <c r="AH170" s="73"/>
      <c r="AI170" s="75"/>
    </row>
    <row r="171" spans="7:35" s="155" customFormat="1">
      <c r="G171" s="154"/>
      <c r="K171" s="72"/>
      <c r="L171" s="72"/>
      <c r="M171" s="72"/>
      <c r="N171" s="73"/>
      <c r="O171" s="73"/>
      <c r="P171" s="73"/>
      <c r="Q171" s="73"/>
      <c r="R171" s="73"/>
      <c r="S171" s="73"/>
      <c r="T171" s="73"/>
      <c r="U171" s="73"/>
      <c r="V171" s="73"/>
      <c r="W171" s="74"/>
      <c r="X171" s="74"/>
      <c r="Y171" s="74"/>
      <c r="Z171" s="74"/>
      <c r="AA171" s="74"/>
      <c r="AB171" s="73"/>
      <c r="AC171" s="73"/>
      <c r="AD171" s="73"/>
      <c r="AE171" s="73"/>
      <c r="AF171" s="73"/>
      <c r="AG171" s="73"/>
      <c r="AH171" s="73"/>
      <c r="AI171" s="75"/>
    </row>
    <row r="172" spans="7:35" s="155" customFormat="1">
      <c r="G172" s="154"/>
      <c r="K172" s="72"/>
      <c r="L172" s="72"/>
      <c r="M172" s="72"/>
      <c r="N172" s="73"/>
      <c r="O172" s="73"/>
      <c r="P172" s="73"/>
      <c r="Q172" s="73"/>
      <c r="R172" s="73"/>
      <c r="S172" s="73"/>
      <c r="T172" s="73"/>
      <c r="U172" s="73"/>
      <c r="V172" s="73"/>
      <c r="W172" s="74"/>
      <c r="X172" s="74"/>
      <c r="Y172" s="74"/>
      <c r="Z172" s="74"/>
      <c r="AA172" s="74"/>
      <c r="AB172" s="73"/>
      <c r="AC172" s="73"/>
      <c r="AD172" s="73"/>
      <c r="AE172" s="73"/>
      <c r="AF172" s="73"/>
      <c r="AG172" s="73"/>
      <c r="AH172" s="73"/>
      <c r="AI172" s="75"/>
    </row>
    <row r="173" spans="7:35" s="155" customFormat="1">
      <c r="G173" s="154"/>
      <c r="K173" s="72"/>
      <c r="L173" s="72"/>
      <c r="M173" s="72"/>
      <c r="N173" s="73"/>
      <c r="O173" s="73"/>
      <c r="P173" s="73"/>
      <c r="Q173" s="73"/>
      <c r="R173" s="73"/>
      <c r="S173" s="73"/>
      <c r="T173" s="73"/>
      <c r="U173" s="73"/>
      <c r="V173" s="73"/>
      <c r="W173" s="74"/>
      <c r="X173" s="74"/>
      <c r="Y173" s="74"/>
      <c r="Z173" s="74"/>
      <c r="AA173" s="74"/>
      <c r="AB173" s="73"/>
      <c r="AC173" s="73"/>
      <c r="AD173" s="73"/>
      <c r="AE173" s="73"/>
      <c r="AF173" s="73"/>
      <c r="AG173" s="73"/>
      <c r="AH173" s="73"/>
      <c r="AI173" s="75"/>
    </row>
    <row r="174" spans="7:35" s="155" customFormat="1">
      <c r="G174" s="154"/>
      <c r="K174" s="72"/>
      <c r="L174" s="72"/>
      <c r="M174" s="72"/>
      <c r="N174" s="73"/>
      <c r="O174" s="73"/>
      <c r="P174" s="73"/>
      <c r="Q174" s="73"/>
      <c r="R174" s="73"/>
      <c r="S174" s="73"/>
      <c r="T174" s="73"/>
      <c r="U174" s="73"/>
      <c r="V174" s="73"/>
      <c r="W174" s="74"/>
      <c r="X174" s="74"/>
      <c r="Y174" s="74"/>
      <c r="Z174" s="74"/>
      <c r="AA174" s="74"/>
      <c r="AB174" s="73"/>
      <c r="AC174" s="73"/>
      <c r="AD174" s="73"/>
      <c r="AE174" s="73"/>
      <c r="AF174" s="73"/>
      <c r="AG174" s="73"/>
      <c r="AH174" s="73"/>
      <c r="AI174" s="75"/>
    </row>
    <row r="175" spans="7:35" s="155" customFormat="1">
      <c r="G175" s="154"/>
      <c r="K175" s="72"/>
      <c r="L175" s="72"/>
      <c r="M175" s="72"/>
      <c r="N175" s="73"/>
      <c r="O175" s="73"/>
      <c r="P175" s="73"/>
      <c r="Q175" s="73"/>
      <c r="R175" s="73"/>
      <c r="S175" s="73"/>
      <c r="T175" s="73"/>
      <c r="U175" s="73"/>
      <c r="V175" s="73"/>
      <c r="W175" s="74"/>
      <c r="X175" s="74"/>
      <c r="Y175" s="74"/>
      <c r="Z175" s="74"/>
      <c r="AA175" s="74"/>
      <c r="AB175" s="73"/>
      <c r="AC175" s="73"/>
      <c r="AD175" s="73"/>
      <c r="AE175" s="73"/>
      <c r="AF175" s="73"/>
      <c r="AG175" s="73"/>
      <c r="AH175" s="73"/>
      <c r="AI175" s="75"/>
    </row>
    <row r="176" spans="7:35" s="155" customFormat="1">
      <c r="G176" s="154"/>
      <c r="K176" s="72"/>
      <c r="L176" s="72"/>
      <c r="M176" s="72"/>
      <c r="N176" s="73"/>
      <c r="O176" s="73"/>
      <c r="P176" s="73"/>
      <c r="Q176" s="73"/>
      <c r="R176" s="73"/>
      <c r="S176" s="73"/>
      <c r="T176" s="73"/>
      <c r="U176" s="73"/>
      <c r="V176" s="73"/>
      <c r="W176" s="74"/>
      <c r="X176" s="74"/>
      <c r="Y176" s="74"/>
      <c r="Z176" s="74"/>
      <c r="AA176" s="74"/>
      <c r="AB176" s="73"/>
      <c r="AC176" s="73"/>
      <c r="AD176" s="73"/>
      <c r="AE176" s="73"/>
      <c r="AF176" s="73"/>
      <c r="AG176" s="73"/>
      <c r="AH176" s="73"/>
      <c r="AI176" s="75"/>
    </row>
    <row r="177" spans="7:35" s="155" customFormat="1">
      <c r="G177" s="154"/>
      <c r="K177" s="72"/>
      <c r="L177" s="72"/>
      <c r="M177" s="72"/>
      <c r="N177" s="73"/>
      <c r="O177" s="73"/>
      <c r="P177" s="73"/>
      <c r="Q177" s="73"/>
      <c r="R177" s="73"/>
      <c r="S177" s="73"/>
      <c r="T177" s="73"/>
      <c r="U177" s="73"/>
      <c r="V177" s="73"/>
      <c r="W177" s="74"/>
      <c r="X177" s="74"/>
      <c r="Y177" s="74"/>
      <c r="Z177" s="74"/>
      <c r="AA177" s="74"/>
      <c r="AB177" s="73"/>
      <c r="AC177" s="73"/>
      <c r="AD177" s="73"/>
      <c r="AE177" s="73"/>
      <c r="AF177" s="73"/>
      <c r="AG177" s="73"/>
      <c r="AH177" s="73"/>
      <c r="AI177" s="75"/>
    </row>
    <row r="178" spans="7:35" s="155" customFormat="1">
      <c r="G178" s="154"/>
      <c r="K178" s="72"/>
      <c r="L178" s="72"/>
      <c r="M178" s="72"/>
      <c r="N178" s="73"/>
      <c r="O178" s="73"/>
      <c r="P178" s="73"/>
      <c r="Q178" s="73"/>
      <c r="R178" s="73"/>
      <c r="S178" s="73"/>
      <c r="T178" s="73"/>
      <c r="U178" s="73"/>
      <c r="V178" s="73"/>
      <c r="W178" s="74"/>
      <c r="X178" s="74"/>
      <c r="Y178" s="74"/>
      <c r="Z178" s="74"/>
      <c r="AA178" s="74"/>
      <c r="AB178" s="73"/>
      <c r="AC178" s="73"/>
      <c r="AD178" s="73"/>
      <c r="AE178" s="73"/>
      <c r="AF178" s="73"/>
      <c r="AG178" s="73"/>
      <c r="AH178" s="73"/>
      <c r="AI178" s="75"/>
    </row>
    <row r="179" spans="7:35" s="155" customFormat="1">
      <c r="G179" s="154"/>
      <c r="K179" s="72"/>
      <c r="L179" s="72"/>
      <c r="M179" s="72"/>
      <c r="N179" s="73"/>
      <c r="O179" s="73"/>
      <c r="P179" s="73"/>
      <c r="Q179" s="73"/>
      <c r="R179" s="73"/>
      <c r="S179" s="73"/>
      <c r="T179" s="73"/>
      <c r="U179" s="73"/>
      <c r="V179" s="73"/>
      <c r="W179" s="74"/>
      <c r="X179" s="74"/>
      <c r="Y179" s="74"/>
      <c r="Z179" s="74"/>
      <c r="AA179" s="74"/>
      <c r="AB179" s="73"/>
      <c r="AC179" s="73"/>
      <c r="AD179" s="73"/>
      <c r="AE179" s="73"/>
      <c r="AF179" s="73"/>
      <c r="AG179" s="73"/>
      <c r="AH179" s="73"/>
      <c r="AI179" s="75"/>
    </row>
    <row r="180" spans="7:35" s="155" customFormat="1">
      <c r="G180" s="154"/>
      <c r="K180" s="72"/>
      <c r="L180" s="72"/>
      <c r="M180" s="72"/>
      <c r="N180" s="73"/>
      <c r="O180" s="73"/>
      <c r="P180" s="73"/>
      <c r="Q180" s="73"/>
      <c r="R180" s="73"/>
      <c r="S180" s="73"/>
      <c r="T180" s="73"/>
      <c r="U180" s="73"/>
      <c r="V180" s="73"/>
      <c r="W180" s="74"/>
      <c r="X180" s="74"/>
      <c r="Y180" s="74"/>
      <c r="Z180" s="74"/>
      <c r="AA180" s="74"/>
      <c r="AB180" s="73"/>
      <c r="AC180" s="73"/>
      <c r="AD180" s="73"/>
      <c r="AE180" s="73"/>
      <c r="AF180" s="73"/>
      <c r="AG180" s="73"/>
      <c r="AH180" s="73"/>
      <c r="AI180" s="75"/>
    </row>
    <row r="181" spans="7:35" s="155" customFormat="1">
      <c r="G181" s="154"/>
      <c r="K181" s="72"/>
      <c r="L181" s="72"/>
      <c r="M181" s="72"/>
      <c r="N181" s="73"/>
      <c r="O181" s="73"/>
      <c r="P181" s="73"/>
      <c r="Q181" s="73"/>
      <c r="R181" s="73"/>
      <c r="S181" s="73"/>
      <c r="T181" s="73"/>
      <c r="U181" s="73"/>
      <c r="V181" s="73"/>
      <c r="W181" s="74"/>
      <c r="X181" s="74"/>
      <c r="Y181" s="74"/>
      <c r="Z181" s="74"/>
      <c r="AA181" s="74"/>
      <c r="AB181" s="73"/>
      <c r="AC181" s="73"/>
      <c r="AD181" s="73"/>
      <c r="AE181" s="73"/>
      <c r="AF181" s="73"/>
      <c r="AG181" s="73"/>
      <c r="AH181" s="73"/>
      <c r="AI181" s="75"/>
    </row>
    <row r="182" spans="7:35" s="155" customFormat="1">
      <c r="G182" s="154"/>
      <c r="K182" s="72"/>
      <c r="L182" s="72"/>
      <c r="M182" s="72"/>
      <c r="N182" s="73"/>
      <c r="O182" s="73"/>
      <c r="P182" s="73"/>
      <c r="Q182" s="73"/>
      <c r="R182" s="73"/>
      <c r="S182" s="73"/>
      <c r="T182" s="73"/>
      <c r="U182" s="73"/>
      <c r="V182" s="73"/>
      <c r="W182" s="74"/>
      <c r="X182" s="74"/>
      <c r="Y182" s="74"/>
      <c r="Z182" s="74"/>
      <c r="AA182" s="74"/>
      <c r="AB182" s="73"/>
      <c r="AC182" s="73"/>
      <c r="AD182" s="73"/>
      <c r="AE182" s="73"/>
      <c r="AF182" s="73"/>
      <c r="AG182" s="73"/>
      <c r="AH182" s="73"/>
      <c r="AI182" s="75"/>
    </row>
    <row r="183" spans="7:35" s="155" customFormat="1">
      <c r="G183" s="154"/>
      <c r="K183" s="72"/>
      <c r="L183" s="72"/>
      <c r="M183" s="72"/>
      <c r="N183" s="73"/>
      <c r="O183" s="73"/>
      <c r="P183" s="73"/>
      <c r="Q183" s="73"/>
      <c r="R183" s="73"/>
      <c r="S183" s="73"/>
      <c r="T183" s="73"/>
      <c r="U183" s="73"/>
      <c r="V183" s="73"/>
      <c r="W183" s="74"/>
      <c r="X183" s="74"/>
      <c r="Y183" s="74"/>
      <c r="Z183" s="74"/>
      <c r="AA183" s="74"/>
      <c r="AB183" s="73"/>
      <c r="AC183" s="73"/>
      <c r="AD183" s="73"/>
      <c r="AE183" s="73"/>
      <c r="AF183" s="73"/>
      <c r="AG183" s="73"/>
      <c r="AH183" s="73"/>
      <c r="AI183" s="75"/>
    </row>
    <row r="184" spans="7:35" s="155" customFormat="1">
      <c r="G184" s="154"/>
      <c r="K184" s="72"/>
      <c r="L184" s="72"/>
      <c r="M184" s="72"/>
      <c r="N184" s="73"/>
      <c r="O184" s="73"/>
      <c r="P184" s="73"/>
      <c r="Q184" s="73"/>
      <c r="R184" s="73"/>
      <c r="S184" s="73"/>
      <c r="T184" s="73"/>
      <c r="U184" s="73"/>
      <c r="V184" s="73"/>
      <c r="W184" s="74"/>
      <c r="X184" s="74"/>
      <c r="Y184" s="74"/>
      <c r="Z184" s="74"/>
      <c r="AA184" s="74"/>
      <c r="AB184" s="73"/>
      <c r="AC184" s="73"/>
      <c r="AD184" s="73"/>
      <c r="AE184" s="73"/>
      <c r="AF184" s="73"/>
      <c r="AG184" s="73"/>
      <c r="AH184" s="73"/>
      <c r="AI184" s="75"/>
    </row>
    <row r="185" spans="7:35" s="155" customFormat="1">
      <c r="G185" s="154"/>
      <c r="K185" s="72"/>
      <c r="L185" s="72"/>
      <c r="M185" s="72"/>
      <c r="N185" s="73"/>
      <c r="O185" s="73"/>
      <c r="P185" s="73"/>
      <c r="Q185" s="73"/>
      <c r="R185" s="73"/>
      <c r="S185" s="73"/>
      <c r="T185" s="73"/>
      <c r="U185" s="73"/>
      <c r="V185" s="73"/>
      <c r="W185" s="74"/>
      <c r="X185" s="74"/>
      <c r="Y185" s="74"/>
      <c r="Z185" s="74"/>
      <c r="AA185" s="74"/>
      <c r="AB185" s="73"/>
      <c r="AC185" s="73"/>
      <c r="AD185" s="73"/>
      <c r="AE185" s="73"/>
      <c r="AF185" s="73"/>
      <c r="AG185" s="73"/>
      <c r="AH185" s="73"/>
      <c r="AI185" s="75"/>
    </row>
    <row r="186" spans="7:35" s="155" customFormat="1">
      <c r="G186" s="154"/>
      <c r="K186" s="72"/>
      <c r="L186" s="72"/>
      <c r="M186" s="72"/>
      <c r="N186" s="73"/>
      <c r="O186" s="73"/>
      <c r="P186" s="73"/>
      <c r="Q186" s="73"/>
      <c r="R186" s="73"/>
      <c r="S186" s="73"/>
      <c r="T186" s="73"/>
      <c r="U186" s="73"/>
      <c r="V186" s="73"/>
      <c r="W186" s="74"/>
      <c r="X186" s="74"/>
      <c r="Y186" s="74"/>
      <c r="Z186" s="74"/>
      <c r="AA186" s="74"/>
      <c r="AB186" s="73"/>
      <c r="AC186" s="73"/>
      <c r="AD186" s="73"/>
      <c r="AE186" s="73"/>
      <c r="AF186" s="73"/>
      <c r="AG186" s="73"/>
      <c r="AH186" s="73"/>
      <c r="AI186" s="75"/>
    </row>
    <row r="187" spans="7:35" s="155" customFormat="1">
      <c r="G187" s="154"/>
      <c r="K187" s="72"/>
      <c r="L187" s="72"/>
      <c r="M187" s="72"/>
      <c r="N187" s="73"/>
      <c r="O187" s="73"/>
      <c r="P187" s="73"/>
      <c r="Q187" s="73"/>
      <c r="R187" s="73"/>
      <c r="S187" s="73"/>
      <c r="T187" s="73"/>
      <c r="U187" s="73"/>
      <c r="V187" s="73"/>
      <c r="W187" s="74"/>
      <c r="X187" s="74"/>
      <c r="Y187" s="74"/>
      <c r="Z187" s="74"/>
      <c r="AA187" s="74"/>
      <c r="AB187" s="73"/>
      <c r="AC187" s="73"/>
      <c r="AD187" s="73"/>
      <c r="AE187" s="73"/>
      <c r="AF187" s="73"/>
      <c r="AG187" s="73"/>
      <c r="AH187" s="73"/>
      <c r="AI187" s="75"/>
    </row>
    <row r="188" spans="7:35" s="155" customFormat="1">
      <c r="G188" s="154"/>
      <c r="K188" s="72"/>
      <c r="L188" s="72"/>
      <c r="M188" s="72"/>
      <c r="N188" s="73"/>
      <c r="O188" s="73"/>
      <c r="P188" s="73"/>
      <c r="Q188" s="73"/>
      <c r="R188" s="73"/>
      <c r="S188" s="73"/>
      <c r="T188" s="73"/>
      <c r="U188" s="73"/>
      <c r="V188" s="73"/>
      <c r="W188" s="74"/>
      <c r="X188" s="74"/>
      <c r="Y188" s="74"/>
      <c r="Z188" s="74"/>
      <c r="AA188" s="74"/>
      <c r="AB188" s="73"/>
      <c r="AC188" s="73"/>
      <c r="AD188" s="73"/>
      <c r="AE188" s="73"/>
      <c r="AF188" s="73"/>
      <c r="AG188" s="73"/>
      <c r="AH188" s="73"/>
      <c r="AI188" s="75"/>
    </row>
    <row r="189" spans="7:35" s="155" customFormat="1">
      <c r="G189" s="154"/>
      <c r="K189" s="72"/>
      <c r="L189" s="72"/>
      <c r="M189" s="72"/>
      <c r="N189" s="73"/>
      <c r="O189" s="73"/>
      <c r="P189" s="73"/>
      <c r="Q189" s="73"/>
      <c r="R189" s="73"/>
      <c r="S189" s="73"/>
      <c r="T189" s="73"/>
      <c r="U189" s="73"/>
      <c r="V189" s="73"/>
      <c r="W189" s="74"/>
      <c r="X189" s="74"/>
      <c r="Y189" s="74"/>
      <c r="Z189" s="74"/>
      <c r="AA189" s="74"/>
      <c r="AB189" s="73"/>
      <c r="AC189" s="73"/>
      <c r="AD189" s="73"/>
      <c r="AE189" s="73"/>
      <c r="AF189" s="73"/>
      <c r="AG189" s="73"/>
      <c r="AH189" s="73"/>
      <c r="AI189" s="75"/>
    </row>
    <row r="190" spans="7:35" s="155" customFormat="1">
      <c r="G190" s="154"/>
      <c r="K190" s="72"/>
      <c r="L190" s="72"/>
      <c r="M190" s="72"/>
      <c r="N190" s="73"/>
      <c r="O190" s="73"/>
      <c r="P190" s="73"/>
      <c r="Q190" s="73"/>
      <c r="R190" s="73"/>
      <c r="S190" s="73"/>
      <c r="T190" s="73"/>
      <c r="U190" s="73"/>
      <c r="V190" s="73"/>
      <c r="W190" s="74"/>
      <c r="X190" s="74"/>
      <c r="Y190" s="74"/>
      <c r="Z190" s="74"/>
      <c r="AA190" s="74"/>
      <c r="AB190" s="73"/>
      <c r="AC190" s="73"/>
      <c r="AD190" s="73"/>
      <c r="AE190" s="73"/>
      <c r="AF190" s="73"/>
      <c r="AG190" s="73"/>
      <c r="AH190" s="73"/>
      <c r="AI190" s="75"/>
    </row>
    <row r="191" spans="7:35" s="155" customFormat="1">
      <c r="G191" s="154"/>
      <c r="K191" s="72"/>
      <c r="L191" s="72"/>
      <c r="M191" s="72"/>
      <c r="N191" s="73"/>
      <c r="O191" s="73"/>
      <c r="P191" s="73"/>
      <c r="Q191" s="73"/>
      <c r="R191" s="73"/>
      <c r="S191" s="73"/>
      <c r="T191" s="73"/>
      <c r="U191" s="73"/>
      <c r="V191" s="73"/>
      <c r="W191" s="74"/>
      <c r="X191" s="74"/>
      <c r="Y191" s="74"/>
      <c r="Z191" s="74"/>
      <c r="AA191" s="74"/>
      <c r="AB191" s="73"/>
      <c r="AC191" s="73"/>
      <c r="AD191" s="73"/>
      <c r="AE191" s="73"/>
      <c r="AF191" s="73"/>
      <c r="AG191" s="73"/>
      <c r="AH191" s="73"/>
      <c r="AI191" s="75"/>
    </row>
    <row r="192" spans="7:35" s="155" customFormat="1">
      <c r="G192" s="154"/>
      <c r="K192" s="72"/>
      <c r="L192" s="72"/>
      <c r="M192" s="72"/>
      <c r="N192" s="73"/>
      <c r="O192" s="73"/>
      <c r="P192" s="73"/>
      <c r="Q192" s="73"/>
      <c r="R192" s="73"/>
      <c r="S192" s="73"/>
      <c r="T192" s="73"/>
      <c r="U192" s="73"/>
      <c r="V192" s="73"/>
      <c r="W192" s="74"/>
      <c r="X192" s="74"/>
      <c r="Y192" s="74"/>
      <c r="Z192" s="74"/>
      <c r="AA192" s="74"/>
      <c r="AB192" s="73"/>
      <c r="AC192" s="73"/>
      <c r="AD192" s="73"/>
      <c r="AE192" s="73"/>
      <c r="AF192" s="73"/>
      <c r="AG192" s="73"/>
      <c r="AH192" s="73"/>
      <c r="AI192" s="75"/>
    </row>
    <row r="193" spans="7:35" s="155" customFormat="1">
      <c r="G193" s="154"/>
      <c r="K193" s="72"/>
      <c r="L193" s="72"/>
      <c r="M193" s="72"/>
      <c r="N193" s="73"/>
      <c r="O193" s="73"/>
      <c r="P193" s="73"/>
      <c r="Q193" s="73"/>
      <c r="R193" s="73"/>
      <c r="S193" s="73"/>
      <c r="T193" s="73"/>
      <c r="U193" s="73"/>
      <c r="V193" s="73"/>
      <c r="W193" s="74"/>
      <c r="X193" s="74"/>
      <c r="Y193" s="74"/>
      <c r="Z193" s="74"/>
      <c r="AA193" s="74"/>
      <c r="AB193" s="73"/>
      <c r="AC193" s="73"/>
      <c r="AD193" s="73"/>
      <c r="AE193" s="73"/>
      <c r="AF193" s="73"/>
      <c r="AG193" s="73"/>
      <c r="AH193" s="73"/>
      <c r="AI193" s="75"/>
    </row>
    <row r="194" spans="7:35" s="155" customFormat="1">
      <c r="G194" s="154"/>
      <c r="K194" s="72"/>
      <c r="L194" s="72"/>
      <c r="M194" s="72"/>
      <c r="N194" s="73"/>
      <c r="O194" s="73"/>
      <c r="P194" s="73"/>
      <c r="Q194" s="73"/>
      <c r="R194" s="73"/>
      <c r="S194" s="73"/>
      <c r="T194" s="73"/>
      <c r="U194" s="73"/>
      <c r="V194" s="73"/>
      <c r="W194" s="74"/>
      <c r="X194" s="74"/>
      <c r="Y194" s="74"/>
      <c r="Z194" s="74"/>
      <c r="AA194" s="74"/>
      <c r="AB194" s="73"/>
      <c r="AC194" s="73"/>
      <c r="AD194" s="73"/>
      <c r="AE194" s="73"/>
      <c r="AF194" s="73"/>
      <c r="AG194" s="73"/>
      <c r="AH194" s="73"/>
      <c r="AI194" s="75"/>
    </row>
    <row r="195" spans="7:35" s="155" customFormat="1">
      <c r="G195" s="154"/>
      <c r="K195" s="72"/>
      <c r="L195" s="72"/>
      <c r="M195" s="72"/>
      <c r="N195" s="73"/>
      <c r="O195" s="73"/>
      <c r="P195" s="73"/>
      <c r="Q195" s="73"/>
      <c r="R195" s="73"/>
      <c r="S195" s="73"/>
      <c r="T195" s="73"/>
      <c r="U195" s="73"/>
      <c r="V195" s="73"/>
      <c r="W195" s="74"/>
      <c r="X195" s="74"/>
      <c r="Y195" s="74"/>
      <c r="Z195" s="74"/>
      <c r="AA195" s="74"/>
      <c r="AB195" s="73"/>
      <c r="AC195" s="73"/>
      <c r="AD195" s="73"/>
      <c r="AE195" s="73"/>
      <c r="AF195" s="73"/>
      <c r="AG195" s="73"/>
      <c r="AH195" s="73"/>
      <c r="AI195" s="75"/>
    </row>
    <row r="196" spans="7:35" s="155" customFormat="1">
      <c r="G196" s="154"/>
      <c r="K196" s="72"/>
      <c r="L196" s="72"/>
      <c r="M196" s="72"/>
      <c r="N196" s="73"/>
      <c r="O196" s="73"/>
      <c r="P196" s="73"/>
      <c r="Q196" s="73"/>
      <c r="R196" s="73"/>
      <c r="S196" s="73"/>
      <c r="T196" s="73"/>
      <c r="U196" s="73"/>
      <c r="V196" s="73"/>
      <c r="W196" s="74"/>
      <c r="X196" s="74"/>
      <c r="Y196" s="74"/>
      <c r="Z196" s="74"/>
      <c r="AA196" s="74"/>
      <c r="AB196" s="73"/>
      <c r="AC196" s="73"/>
      <c r="AD196" s="73"/>
      <c r="AE196" s="73"/>
      <c r="AF196" s="73"/>
      <c r="AG196" s="73"/>
      <c r="AH196" s="73"/>
      <c r="AI196" s="75"/>
    </row>
    <row r="197" spans="7:35" s="155" customFormat="1">
      <c r="G197" s="154"/>
      <c r="K197" s="72"/>
      <c r="L197" s="72"/>
      <c r="M197" s="72"/>
      <c r="N197" s="73"/>
      <c r="O197" s="73"/>
      <c r="P197" s="73"/>
      <c r="Q197" s="73"/>
      <c r="R197" s="73"/>
      <c r="S197" s="73"/>
      <c r="T197" s="73"/>
      <c r="U197" s="73"/>
      <c r="V197" s="73"/>
      <c r="W197" s="74"/>
      <c r="X197" s="74"/>
      <c r="Y197" s="74"/>
      <c r="Z197" s="74"/>
      <c r="AA197" s="74"/>
      <c r="AB197" s="73"/>
      <c r="AC197" s="73"/>
      <c r="AD197" s="73"/>
      <c r="AE197" s="73"/>
      <c r="AF197" s="73"/>
      <c r="AG197" s="73"/>
      <c r="AH197" s="73"/>
      <c r="AI197" s="75"/>
    </row>
    <row r="198" spans="7:35" s="155" customFormat="1">
      <c r="G198" s="154"/>
      <c r="K198" s="72"/>
      <c r="L198" s="72"/>
      <c r="M198" s="72"/>
      <c r="N198" s="73"/>
      <c r="O198" s="73"/>
      <c r="P198" s="73"/>
      <c r="Q198" s="73"/>
      <c r="R198" s="73"/>
      <c r="S198" s="73"/>
      <c r="T198" s="73"/>
      <c r="U198" s="73"/>
      <c r="V198" s="73"/>
      <c r="W198" s="74"/>
      <c r="X198" s="74"/>
      <c r="Y198" s="74"/>
      <c r="Z198" s="74"/>
      <c r="AA198" s="74"/>
      <c r="AB198" s="73"/>
      <c r="AC198" s="73"/>
      <c r="AD198" s="73"/>
      <c r="AE198" s="73"/>
      <c r="AF198" s="73"/>
      <c r="AG198" s="73"/>
      <c r="AH198" s="73"/>
      <c r="AI198" s="75"/>
    </row>
    <row r="199" spans="7:35" s="155" customFormat="1">
      <c r="G199" s="154"/>
      <c r="K199" s="72"/>
      <c r="L199" s="72"/>
      <c r="M199" s="72"/>
      <c r="N199" s="73"/>
      <c r="O199" s="73"/>
      <c r="P199" s="73"/>
      <c r="Q199" s="73"/>
      <c r="R199" s="73"/>
      <c r="S199" s="73"/>
      <c r="T199" s="73"/>
      <c r="U199" s="73"/>
      <c r="V199" s="73"/>
      <c r="W199" s="74"/>
      <c r="X199" s="74"/>
      <c r="Y199" s="74"/>
      <c r="Z199" s="74"/>
      <c r="AA199" s="74"/>
      <c r="AB199" s="73"/>
      <c r="AC199" s="73"/>
      <c r="AD199" s="73"/>
      <c r="AE199" s="73"/>
      <c r="AF199" s="73"/>
      <c r="AG199" s="73"/>
      <c r="AH199" s="73"/>
      <c r="AI199" s="75"/>
    </row>
    <row r="200" spans="7:35" s="155" customFormat="1">
      <c r="G200" s="154"/>
      <c r="K200" s="72"/>
      <c r="L200" s="72"/>
      <c r="M200" s="72"/>
      <c r="N200" s="73"/>
      <c r="O200" s="73"/>
      <c r="P200" s="73"/>
      <c r="Q200" s="73"/>
      <c r="R200" s="73"/>
      <c r="S200" s="73"/>
      <c r="T200" s="73"/>
      <c r="U200" s="73"/>
      <c r="V200" s="73"/>
      <c r="W200" s="74"/>
      <c r="X200" s="74"/>
      <c r="Y200" s="74"/>
      <c r="Z200" s="74"/>
      <c r="AA200" s="74"/>
      <c r="AB200" s="73"/>
      <c r="AC200" s="73"/>
      <c r="AD200" s="73"/>
      <c r="AE200" s="73"/>
      <c r="AF200" s="73"/>
      <c r="AG200" s="73"/>
      <c r="AH200" s="73"/>
      <c r="AI200" s="75"/>
    </row>
    <row r="201" spans="7:35" s="155" customFormat="1">
      <c r="G201" s="154"/>
      <c r="K201" s="72"/>
      <c r="L201" s="72"/>
      <c r="M201" s="72"/>
      <c r="N201" s="73"/>
      <c r="O201" s="73"/>
      <c r="P201" s="73"/>
      <c r="Q201" s="73"/>
      <c r="R201" s="73"/>
      <c r="S201" s="73"/>
      <c r="T201" s="73"/>
      <c r="U201" s="73"/>
      <c r="V201" s="73"/>
      <c r="W201" s="74"/>
      <c r="X201" s="74"/>
      <c r="Y201" s="74"/>
      <c r="Z201" s="74"/>
      <c r="AA201" s="74"/>
      <c r="AB201" s="73"/>
      <c r="AC201" s="73"/>
      <c r="AD201" s="73"/>
      <c r="AE201" s="73"/>
      <c r="AF201" s="73"/>
      <c r="AG201" s="73"/>
      <c r="AH201" s="73"/>
      <c r="AI201" s="75"/>
    </row>
    <row r="202" spans="7:35" s="155" customFormat="1">
      <c r="G202" s="154"/>
      <c r="K202" s="72"/>
      <c r="L202" s="72"/>
      <c r="M202" s="72"/>
      <c r="N202" s="73"/>
      <c r="O202" s="73"/>
      <c r="P202" s="73"/>
      <c r="Q202" s="73"/>
      <c r="R202" s="73"/>
      <c r="S202" s="73"/>
      <c r="T202" s="73"/>
      <c r="U202" s="73"/>
      <c r="V202" s="73"/>
      <c r="W202" s="74"/>
      <c r="X202" s="74"/>
      <c r="Y202" s="74"/>
      <c r="Z202" s="74"/>
      <c r="AA202" s="74"/>
      <c r="AB202" s="73"/>
      <c r="AC202" s="73"/>
      <c r="AD202" s="73"/>
      <c r="AE202" s="73"/>
      <c r="AF202" s="73"/>
      <c r="AG202" s="73"/>
      <c r="AH202" s="73"/>
      <c r="AI202" s="75"/>
    </row>
    <row r="203" spans="7:35" s="155" customFormat="1">
      <c r="G203" s="154"/>
      <c r="K203" s="72"/>
      <c r="L203" s="72"/>
      <c r="M203" s="72"/>
      <c r="N203" s="73"/>
      <c r="O203" s="73"/>
      <c r="P203" s="73"/>
      <c r="Q203" s="73"/>
      <c r="R203" s="73"/>
      <c r="S203" s="73"/>
      <c r="T203" s="73"/>
      <c r="U203" s="73"/>
      <c r="V203" s="73"/>
      <c r="W203" s="74"/>
      <c r="X203" s="74"/>
      <c r="Y203" s="74"/>
      <c r="Z203" s="74"/>
      <c r="AA203" s="74"/>
      <c r="AB203" s="73"/>
      <c r="AC203" s="73"/>
      <c r="AD203" s="73"/>
      <c r="AE203" s="73"/>
      <c r="AF203" s="73"/>
      <c r="AG203" s="73"/>
      <c r="AH203" s="73"/>
      <c r="AI203" s="75"/>
    </row>
    <row r="204" spans="7:35" s="155" customFormat="1">
      <c r="G204" s="154"/>
      <c r="K204" s="72"/>
      <c r="L204" s="72"/>
      <c r="M204" s="72"/>
      <c r="N204" s="73"/>
      <c r="O204" s="73"/>
      <c r="P204" s="73"/>
      <c r="Q204" s="73"/>
      <c r="R204" s="73"/>
      <c r="S204" s="73"/>
      <c r="T204" s="73"/>
      <c r="U204" s="73"/>
      <c r="V204" s="73"/>
      <c r="W204" s="74"/>
      <c r="X204" s="74"/>
      <c r="Y204" s="74"/>
      <c r="Z204" s="74"/>
      <c r="AA204" s="74"/>
      <c r="AB204" s="73"/>
      <c r="AC204" s="73"/>
      <c r="AD204" s="73"/>
      <c r="AE204" s="73"/>
      <c r="AF204" s="73"/>
      <c r="AG204" s="73"/>
      <c r="AH204" s="73"/>
      <c r="AI204" s="75"/>
    </row>
    <row r="205" spans="7:35" s="155" customFormat="1">
      <c r="G205" s="154"/>
      <c r="K205" s="72"/>
      <c r="L205" s="72"/>
      <c r="M205" s="72"/>
      <c r="N205" s="73"/>
      <c r="O205" s="73"/>
      <c r="P205" s="73"/>
      <c r="Q205" s="73"/>
      <c r="R205" s="73"/>
      <c r="S205" s="73"/>
      <c r="T205" s="73"/>
      <c r="U205" s="73"/>
      <c r="V205" s="73"/>
      <c r="W205" s="74"/>
      <c r="X205" s="74"/>
      <c r="Y205" s="74"/>
      <c r="Z205" s="74"/>
      <c r="AA205" s="74"/>
      <c r="AB205" s="73"/>
      <c r="AC205" s="73"/>
      <c r="AD205" s="73"/>
      <c r="AE205" s="73"/>
      <c r="AF205" s="73"/>
      <c r="AG205" s="73"/>
      <c r="AH205" s="73"/>
      <c r="AI205" s="75"/>
    </row>
    <row r="206" spans="7:35" s="155" customFormat="1">
      <c r="G206" s="154"/>
      <c r="K206" s="72"/>
      <c r="L206" s="72"/>
      <c r="M206" s="72"/>
      <c r="N206" s="73"/>
      <c r="O206" s="73"/>
      <c r="P206" s="73"/>
      <c r="Q206" s="73"/>
      <c r="R206" s="73"/>
      <c r="S206" s="73"/>
      <c r="T206" s="73"/>
      <c r="U206" s="73"/>
      <c r="V206" s="73"/>
      <c r="W206" s="74"/>
      <c r="X206" s="74"/>
      <c r="Y206" s="74"/>
      <c r="Z206" s="74"/>
      <c r="AA206" s="74"/>
      <c r="AB206" s="73"/>
      <c r="AC206" s="73"/>
      <c r="AD206" s="73"/>
      <c r="AE206" s="73"/>
      <c r="AF206" s="73"/>
      <c r="AG206" s="73"/>
      <c r="AH206" s="73"/>
      <c r="AI206" s="75"/>
    </row>
    <row r="207" spans="7:35" s="155" customFormat="1">
      <c r="G207" s="154"/>
      <c r="K207" s="72"/>
      <c r="L207" s="72"/>
      <c r="M207" s="72"/>
      <c r="N207" s="73"/>
      <c r="O207" s="73"/>
      <c r="P207" s="73"/>
      <c r="Q207" s="73"/>
      <c r="R207" s="73"/>
      <c r="S207" s="73"/>
      <c r="T207" s="73"/>
      <c r="U207" s="73"/>
      <c r="V207" s="73"/>
      <c r="W207" s="74"/>
      <c r="X207" s="74"/>
      <c r="Y207" s="74"/>
      <c r="Z207" s="74"/>
      <c r="AA207" s="74"/>
      <c r="AB207" s="73"/>
      <c r="AC207" s="73"/>
      <c r="AD207" s="73"/>
      <c r="AE207" s="73"/>
      <c r="AF207" s="73"/>
      <c r="AG207" s="73"/>
      <c r="AH207" s="73"/>
      <c r="AI207" s="75"/>
    </row>
    <row r="208" spans="7:35" s="155" customFormat="1">
      <c r="G208" s="154"/>
      <c r="K208" s="72"/>
      <c r="L208" s="72"/>
      <c r="M208" s="72"/>
      <c r="N208" s="73"/>
      <c r="O208" s="73"/>
      <c r="P208" s="73"/>
      <c r="Q208" s="73"/>
      <c r="R208" s="73"/>
      <c r="S208" s="73"/>
      <c r="T208" s="73"/>
      <c r="U208" s="73"/>
      <c r="V208" s="73"/>
      <c r="W208" s="74"/>
      <c r="X208" s="74"/>
      <c r="Y208" s="74"/>
      <c r="Z208" s="74"/>
      <c r="AA208" s="74"/>
      <c r="AB208" s="73"/>
      <c r="AC208" s="73"/>
      <c r="AD208" s="73"/>
      <c r="AE208" s="73"/>
      <c r="AF208" s="73"/>
      <c r="AG208" s="73"/>
      <c r="AH208" s="73"/>
      <c r="AI208" s="75"/>
    </row>
    <row r="209" spans="7:35" s="155" customFormat="1">
      <c r="G209" s="154"/>
      <c r="K209" s="72"/>
      <c r="L209" s="72"/>
      <c r="M209" s="72"/>
      <c r="N209" s="73"/>
      <c r="O209" s="73"/>
      <c r="P209" s="73"/>
      <c r="Q209" s="73"/>
      <c r="R209" s="73"/>
      <c r="S209" s="73"/>
      <c r="T209" s="73"/>
      <c r="U209" s="73"/>
      <c r="V209" s="73"/>
      <c r="W209" s="74"/>
      <c r="X209" s="74"/>
      <c r="Y209" s="74"/>
      <c r="Z209" s="74"/>
      <c r="AA209" s="74"/>
      <c r="AB209" s="73"/>
      <c r="AC209" s="73"/>
      <c r="AD209" s="73"/>
      <c r="AE209" s="73"/>
      <c r="AF209" s="73"/>
      <c r="AG209" s="73"/>
      <c r="AH209" s="73"/>
      <c r="AI209" s="75"/>
    </row>
    <row r="210" spans="7:35" s="155" customFormat="1">
      <c r="G210" s="154"/>
      <c r="K210" s="72"/>
      <c r="L210" s="72"/>
      <c r="M210" s="72"/>
      <c r="N210" s="73"/>
      <c r="O210" s="73"/>
      <c r="P210" s="73"/>
      <c r="Q210" s="73"/>
      <c r="R210" s="73"/>
      <c r="S210" s="73"/>
      <c r="T210" s="73"/>
      <c r="U210" s="73"/>
      <c r="V210" s="73"/>
      <c r="W210" s="74"/>
      <c r="X210" s="74"/>
      <c r="Y210" s="74"/>
      <c r="Z210" s="74"/>
      <c r="AA210" s="74"/>
      <c r="AB210" s="73"/>
      <c r="AC210" s="73"/>
      <c r="AD210" s="73"/>
      <c r="AE210" s="73"/>
      <c r="AF210" s="73"/>
      <c r="AG210" s="73"/>
      <c r="AH210" s="73"/>
      <c r="AI210" s="75"/>
    </row>
    <row r="211" spans="7:35" s="155" customFormat="1">
      <c r="G211" s="154"/>
      <c r="K211" s="72"/>
      <c r="L211" s="72"/>
      <c r="M211" s="72"/>
      <c r="N211" s="73"/>
      <c r="O211" s="73"/>
      <c r="P211" s="73"/>
      <c r="Q211" s="73"/>
      <c r="R211" s="73"/>
      <c r="S211" s="73"/>
      <c r="T211" s="73"/>
      <c r="U211" s="73"/>
      <c r="V211" s="73"/>
      <c r="W211" s="74"/>
      <c r="X211" s="74"/>
      <c r="Y211" s="74"/>
      <c r="Z211" s="74"/>
      <c r="AA211" s="74"/>
      <c r="AB211" s="73"/>
      <c r="AC211" s="73"/>
      <c r="AD211" s="73"/>
      <c r="AE211" s="73"/>
      <c r="AF211" s="73"/>
      <c r="AG211" s="73"/>
      <c r="AH211" s="73"/>
      <c r="AI211" s="75"/>
    </row>
    <row r="212" spans="7:35" s="155" customFormat="1">
      <c r="G212" s="154"/>
      <c r="K212" s="72"/>
      <c r="L212" s="72"/>
      <c r="M212" s="72"/>
      <c r="N212" s="73"/>
      <c r="O212" s="73"/>
      <c r="P212" s="73"/>
      <c r="Q212" s="73"/>
      <c r="R212" s="73"/>
      <c r="S212" s="73"/>
      <c r="T212" s="73"/>
      <c r="U212" s="73"/>
      <c r="V212" s="73"/>
      <c r="W212" s="74"/>
      <c r="X212" s="74"/>
      <c r="Y212" s="74"/>
      <c r="Z212" s="74"/>
      <c r="AA212" s="74"/>
      <c r="AB212" s="73"/>
      <c r="AC212" s="73"/>
      <c r="AD212" s="73"/>
      <c r="AE212" s="73"/>
      <c r="AF212" s="73"/>
      <c r="AG212" s="73"/>
      <c r="AH212" s="73"/>
      <c r="AI212" s="75"/>
    </row>
    <row r="213" spans="7:35" s="155" customFormat="1">
      <c r="G213" s="154"/>
      <c r="K213" s="72"/>
      <c r="L213" s="72"/>
      <c r="M213" s="72"/>
      <c r="N213" s="73"/>
      <c r="O213" s="73"/>
      <c r="P213" s="73"/>
      <c r="Q213" s="73"/>
      <c r="R213" s="73"/>
      <c r="S213" s="73"/>
      <c r="T213" s="73"/>
      <c r="U213" s="73"/>
      <c r="V213" s="73"/>
      <c r="W213" s="74"/>
      <c r="X213" s="74"/>
      <c r="Y213" s="74"/>
      <c r="Z213" s="74"/>
      <c r="AA213" s="74"/>
      <c r="AB213" s="73"/>
      <c r="AC213" s="73"/>
      <c r="AD213" s="73"/>
      <c r="AE213" s="73"/>
      <c r="AF213" s="73"/>
      <c r="AG213" s="73"/>
      <c r="AH213" s="73"/>
      <c r="AI213" s="75"/>
    </row>
    <row r="214" spans="7:35" s="155" customFormat="1">
      <c r="G214" s="154"/>
      <c r="K214" s="72"/>
      <c r="L214" s="72"/>
      <c r="M214" s="72"/>
      <c r="N214" s="73"/>
      <c r="O214" s="73"/>
      <c r="P214" s="73"/>
      <c r="Q214" s="73"/>
      <c r="R214" s="73"/>
      <c r="S214" s="73"/>
      <c r="T214" s="73"/>
      <c r="U214" s="73"/>
      <c r="V214" s="73"/>
      <c r="W214" s="74"/>
      <c r="X214" s="74"/>
      <c r="Y214" s="74"/>
      <c r="Z214" s="74"/>
      <c r="AA214" s="74"/>
      <c r="AB214" s="73"/>
      <c r="AC214" s="73"/>
      <c r="AD214" s="73"/>
      <c r="AE214" s="73"/>
      <c r="AF214" s="73"/>
      <c r="AG214" s="73"/>
      <c r="AH214" s="73"/>
      <c r="AI214" s="75"/>
    </row>
    <row r="215" spans="7:35" s="155" customFormat="1">
      <c r="G215" s="154"/>
      <c r="K215" s="72"/>
      <c r="L215" s="72"/>
      <c r="M215" s="72"/>
      <c r="N215" s="73"/>
      <c r="O215" s="73"/>
      <c r="P215" s="73"/>
      <c r="Q215" s="73"/>
      <c r="R215" s="73"/>
      <c r="S215" s="73"/>
      <c r="T215" s="73"/>
      <c r="U215" s="73"/>
      <c r="V215" s="73"/>
      <c r="W215" s="74"/>
      <c r="X215" s="74"/>
      <c r="Y215" s="74"/>
      <c r="Z215" s="74"/>
      <c r="AA215" s="74"/>
      <c r="AB215" s="73"/>
      <c r="AC215" s="73"/>
      <c r="AD215" s="73"/>
      <c r="AE215" s="73"/>
      <c r="AF215" s="73"/>
      <c r="AG215" s="73"/>
      <c r="AH215" s="73"/>
      <c r="AI215" s="75"/>
    </row>
    <row r="216" spans="7:35" s="155" customFormat="1">
      <c r="G216" s="154"/>
      <c r="K216" s="72"/>
      <c r="L216" s="72"/>
      <c r="M216" s="72"/>
      <c r="N216" s="73"/>
      <c r="O216" s="73"/>
      <c r="P216" s="73"/>
      <c r="Q216" s="73"/>
      <c r="R216" s="73"/>
      <c r="S216" s="73"/>
      <c r="T216" s="73"/>
      <c r="U216" s="73"/>
      <c r="V216" s="73"/>
      <c r="W216" s="74"/>
      <c r="X216" s="74"/>
      <c r="Y216" s="74"/>
      <c r="Z216" s="74"/>
      <c r="AA216" s="74"/>
      <c r="AB216" s="73"/>
      <c r="AC216" s="73"/>
      <c r="AD216" s="73"/>
      <c r="AE216" s="73"/>
      <c r="AF216" s="73"/>
      <c r="AG216" s="73"/>
      <c r="AH216" s="73"/>
      <c r="AI216" s="75"/>
    </row>
    <row r="217" spans="7:35" s="155" customFormat="1">
      <c r="G217" s="154"/>
      <c r="K217" s="72"/>
      <c r="L217" s="72"/>
      <c r="M217" s="72"/>
      <c r="N217" s="73"/>
      <c r="O217" s="73"/>
      <c r="P217" s="73"/>
      <c r="Q217" s="73"/>
      <c r="R217" s="73"/>
      <c r="S217" s="73"/>
      <c r="T217" s="73"/>
      <c r="U217" s="73"/>
      <c r="V217" s="73"/>
      <c r="W217" s="74"/>
      <c r="X217" s="74"/>
      <c r="Y217" s="74"/>
      <c r="Z217" s="74"/>
      <c r="AA217" s="74"/>
      <c r="AB217" s="73"/>
      <c r="AC217" s="73"/>
      <c r="AD217" s="73"/>
      <c r="AE217" s="73"/>
      <c r="AF217" s="73"/>
      <c r="AG217" s="73"/>
      <c r="AH217" s="73"/>
      <c r="AI217" s="75"/>
    </row>
    <row r="218" spans="7:35" s="155" customFormat="1">
      <c r="G218" s="154"/>
      <c r="K218" s="72"/>
      <c r="L218" s="72"/>
      <c r="M218" s="72"/>
      <c r="N218" s="73"/>
      <c r="O218" s="73"/>
      <c r="P218" s="73"/>
      <c r="Q218" s="73"/>
      <c r="R218" s="73"/>
      <c r="S218" s="73"/>
      <c r="T218" s="73"/>
      <c r="U218" s="73"/>
      <c r="V218" s="73"/>
      <c r="W218" s="74"/>
      <c r="X218" s="74"/>
      <c r="Y218" s="74"/>
      <c r="Z218" s="74"/>
      <c r="AA218" s="74"/>
      <c r="AB218" s="73"/>
      <c r="AC218" s="73"/>
      <c r="AD218" s="73"/>
      <c r="AE218" s="73"/>
      <c r="AF218" s="73"/>
      <c r="AG218" s="73"/>
      <c r="AH218" s="73"/>
      <c r="AI218" s="75"/>
    </row>
    <row r="219" spans="7:35" s="155" customFormat="1">
      <c r="G219" s="154"/>
      <c r="K219" s="72"/>
      <c r="L219" s="72"/>
      <c r="M219" s="72"/>
      <c r="N219" s="73"/>
      <c r="O219" s="73"/>
      <c r="P219" s="73"/>
      <c r="Q219" s="73"/>
      <c r="R219" s="73"/>
      <c r="S219" s="73"/>
      <c r="T219" s="73"/>
      <c r="U219" s="73"/>
      <c r="V219" s="73"/>
      <c r="W219" s="74"/>
      <c r="X219" s="74"/>
      <c r="Y219" s="74"/>
      <c r="Z219" s="74"/>
      <c r="AA219" s="74"/>
      <c r="AB219" s="73"/>
      <c r="AC219" s="73"/>
      <c r="AD219" s="73"/>
      <c r="AE219" s="73"/>
      <c r="AF219" s="73"/>
      <c r="AG219" s="73"/>
      <c r="AH219" s="73"/>
      <c r="AI219" s="75"/>
    </row>
    <row r="220" spans="7:35" s="155" customFormat="1">
      <c r="G220" s="154"/>
      <c r="K220" s="72"/>
      <c r="L220" s="72"/>
      <c r="M220" s="72"/>
      <c r="N220" s="73"/>
      <c r="O220" s="73"/>
      <c r="P220" s="73"/>
      <c r="Q220" s="73"/>
      <c r="R220" s="73"/>
      <c r="S220" s="73"/>
      <c r="T220" s="73"/>
      <c r="U220" s="73"/>
      <c r="V220" s="73"/>
      <c r="W220" s="74"/>
      <c r="X220" s="74"/>
      <c r="Y220" s="74"/>
      <c r="Z220" s="74"/>
      <c r="AA220" s="74"/>
      <c r="AB220" s="73"/>
      <c r="AC220" s="73"/>
      <c r="AD220" s="73"/>
      <c r="AE220" s="73"/>
      <c r="AF220" s="73"/>
      <c r="AG220" s="73"/>
      <c r="AH220" s="73"/>
      <c r="AI220" s="75"/>
    </row>
    <row r="221" spans="7:35" s="155" customFormat="1">
      <c r="G221" s="154"/>
      <c r="K221" s="72"/>
      <c r="L221" s="72"/>
      <c r="M221" s="72"/>
      <c r="N221" s="73"/>
      <c r="O221" s="73"/>
      <c r="P221" s="73"/>
      <c r="Q221" s="73"/>
      <c r="R221" s="73"/>
      <c r="S221" s="73"/>
      <c r="T221" s="73"/>
      <c r="U221" s="73"/>
      <c r="V221" s="73"/>
      <c r="W221" s="74"/>
      <c r="X221" s="74"/>
      <c r="Y221" s="74"/>
      <c r="Z221" s="74"/>
      <c r="AA221" s="74"/>
      <c r="AB221" s="73"/>
      <c r="AC221" s="73"/>
      <c r="AD221" s="73"/>
      <c r="AE221" s="73"/>
      <c r="AF221" s="73"/>
      <c r="AG221" s="73"/>
      <c r="AH221" s="73"/>
      <c r="AI221" s="75"/>
    </row>
    <row r="222" spans="7:35" s="155" customFormat="1">
      <c r="G222" s="154"/>
      <c r="K222" s="72"/>
      <c r="L222" s="72"/>
      <c r="M222" s="72"/>
      <c r="N222" s="73"/>
      <c r="O222" s="73"/>
      <c r="P222" s="73"/>
      <c r="Q222" s="73"/>
      <c r="R222" s="73"/>
      <c r="S222" s="73"/>
      <c r="T222" s="73"/>
      <c r="U222" s="73"/>
      <c r="V222" s="73"/>
      <c r="W222" s="74"/>
      <c r="X222" s="74"/>
      <c r="Y222" s="74"/>
      <c r="Z222" s="74"/>
      <c r="AA222" s="74"/>
      <c r="AB222" s="73"/>
      <c r="AC222" s="73"/>
      <c r="AD222" s="73"/>
      <c r="AE222" s="73"/>
      <c r="AF222" s="73"/>
      <c r="AG222" s="73"/>
      <c r="AH222" s="73"/>
      <c r="AI222" s="75"/>
    </row>
    <row r="223" spans="7:35" s="155" customFormat="1">
      <c r="G223" s="154"/>
      <c r="K223" s="72"/>
      <c r="L223" s="72"/>
      <c r="M223" s="72"/>
      <c r="N223" s="73"/>
      <c r="O223" s="73"/>
      <c r="P223" s="73"/>
      <c r="Q223" s="73"/>
      <c r="R223" s="73"/>
      <c r="S223" s="73"/>
      <c r="T223" s="73"/>
      <c r="U223" s="73"/>
      <c r="V223" s="73"/>
      <c r="W223" s="74"/>
      <c r="X223" s="74"/>
      <c r="Y223" s="74"/>
      <c r="Z223" s="74"/>
      <c r="AA223" s="74"/>
      <c r="AB223" s="73"/>
      <c r="AC223" s="73"/>
      <c r="AD223" s="73"/>
      <c r="AE223" s="73"/>
      <c r="AF223" s="73"/>
      <c r="AG223" s="73"/>
      <c r="AH223" s="73"/>
      <c r="AI223" s="75"/>
    </row>
    <row r="224" spans="7:35" s="155" customFormat="1">
      <c r="G224" s="154"/>
      <c r="K224" s="72"/>
      <c r="L224" s="72"/>
      <c r="M224" s="72"/>
      <c r="N224" s="73"/>
      <c r="O224" s="73"/>
      <c r="P224" s="73"/>
      <c r="Q224" s="73"/>
      <c r="R224" s="73"/>
      <c r="S224" s="73"/>
      <c r="T224" s="73"/>
      <c r="U224" s="73"/>
      <c r="V224" s="73"/>
      <c r="W224" s="74"/>
      <c r="X224" s="74"/>
      <c r="Y224" s="74"/>
      <c r="Z224" s="74"/>
      <c r="AA224" s="74"/>
      <c r="AB224" s="73"/>
      <c r="AC224" s="73"/>
      <c r="AD224" s="73"/>
      <c r="AE224" s="73"/>
      <c r="AF224" s="73"/>
      <c r="AG224" s="73"/>
      <c r="AH224" s="73"/>
      <c r="AI224" s="75"/>
    </row>
    <row r="225" spans="7:35" s="155" customFormat="1">
      <c r="G225" s="154"/>
      <c r="K225" s="72"/>
      <c r="L225" s="72"/>
      <c r="M225" s="72"/>
      <c r="N225" s="73"/>
      <c r="O225" s="73"/>
      <c r="P225" s="73"/>
      <c r="Q225" s="73"/>
      <c r="R225" s="73"/>
      <c r="S225" s="73"/>
      <c r="T225" s="73"/>
      <c r="U225" s="73"/>
      <c r="V225" s="73"/>
      <c r="W225" s="74"/>
      <c r="X225" s="74"/>
      <c r="Y225" s="74"/>
      <c r="Z225" s="74"/>
      <c r="AA225" s="74"/>
      <c r="AB225" s="73"/>
      <c r="AC225" s="73"/>
      <c r="AD225" s="73"/>
      <c r="AE225" s="73"/>
      <c r="AF225" s="73"/>
      <c r="AG225" s="73"/>
      <c r="AH225" s="73"/>
      <c r="AI225" s="75"/>
    </row>
    <row r="226" spans="7:35" s="155" customFormat="1">
      <c r="G226" s="154"/>
      <c r="K226" s="72"/>
      <c r="L226" s="72"/>
      <c r="M226" s="72"/>
      <c r="N226" s="73"/>
      <c r="O226" s="73"/>
      <c r="P226" s="73"/>
      <c r="Q226" s="73"/>
      <c r="R226" s="73"/>
      <c r="S226" s="73"/>
      <c r="T226" s="73"/>
      <c r="U226" s="73"/>
      <c r="V226" s="73"/>
      <c r="W226" s="74"/>
      <c r="X226" s="74"/>
      <c r="Y226" s="74"/>
      <c r="Z226" s="74"/>
      <c r="AA226" s="74"/>
      <c r="AB226" s="73"/>
      <c r="AC226" s="73"/>
      <c r="AD226" s="73"/>
      <c r="AE226" s="73"/>
      <c r="AF226" s="73"/>
      <c r="AG226" s="73"/>
      <c r="AH226" s="73"/>
      <c r="AI226" s="75"/>
    </row>
    <row r="227" spans="7:35" s="155" customFormat="1">
      <c r="G227" s="154"/>
      <c r="K227" s="72"/>
      <c r="L227" s="72"/>
      <c r="M227" s="72"/>
      <c r="N227" s="73"/>
      <c r="O227" s="73"/>
      <c r="P227" s="73"/>
      <c r="Q227" s="73"/>
      <c r="R227" s="73"/>
      <c r="S227" s="73"/>
      <c r="T227" s="73"/>
      <c r="U227" s="73"/>
      <c r="V227" s="73"/>
      <c r="W227" s="74"/>
      <c r="X227" s="74"/>
      <c r="Y227" s="74"/>
      <c r="Z227" s="74"/>
      <c r="AA227" s="74"/>
      <c r="AB227" s="73"/>
      <c r="AC227" s="73"/>
      <c r="AD227" s="73"/>
      <c r="AE227" s="73"/>
      <c r="AF227" s="73"/>
      <c r="AG227" s="73"/>
      <c r="AH227" s="73"/>
      <c r="AI227" s="75"/>
    </row>
    <row r="228" spans="7:35" s="155" customFormat="1">
      <c r="G228" s="154"/>
      <c r="K228" s="72"/>
      <c r="L228" s="72"/>
      <c r="M228" s="72"/>
      <c r="N228" s="73"/>
      <c r="O228" s="73"/>
      <c r="P228" s="73"/>
      <c r="Q228" s="73"/>
      <c r="R228" s="73"/>
      <c r="S228" s="73"/>
      <c r="T228" s="73"/>
      <c r="U228" s="73"/>
      <c r="V228" s="73"/>
      <c r="W228" s="74"/>
      <c r="X228" s="74"/>
      <c r="Y228" s="74"/>
      <c r="Z228" s="74"/>
      <c r="AA228" s="74"/>
      <c r="AB228" s="73"/>
      <c r="AC228" s="73"/>
      <c r="AD228" s="73"/>
      <c r="AE228" s="73"/>
      <c r="AF228" s="73"/>
      <c r="AG228" s="73"/>
      <c r="AH228" s="73"/>
      <c r="AI228" s="75"/>
    </row>
    <row r="229" spans="7:35" s="155" customFormat="1">
      <c r="G229" s="154"/>
      <c r="K229" s="72"/>
      <c r="L229" s="72"/>
      <c r="M229" s="72"/>
      <c r="N229" s="73"/>
      <c r="O229" s="73"/>
      <c r="P229" s="73"/>
      <c r="Q229" s="73"/>
      <c r="R229" s="73"/>
      <c r="S229" s="73"/>
      <c r="T229" s="73"/>
      <c r="U229" s="73"/>
      <c r="V229" s="73"/>
      <c r="W229" s="74"/>
      <c r="X229" s="74"/>
      <c r="Y229" s="74"/>
      <c r="Z229" s="74"/>
      <c r="AA229" s="74"/>
      <c r="AB229" s="73"/>
      <c r="AC229" s="73"/>
      <c r="AD229" s="73"/>
      <c r="AE229" s="73"/>
      <c r="AF229" s="73"/>
      <c r="AG229" s="73"/>
      <c r="AH229" s="73"/>
      <c r="AI229" s="75"/>
    </row>
    <row r="230" spans="7:35" s="155" customFormat="1">
      <c r="G230" s="154"/>
      <c r="K230" s="72"/>
      <c r="L230" s="72"/>
      <c r="M230" s="72"/>
      <c r="N230" s="73"/>
      <c r="O230" s="73"/>
      <c r="P230" s="73"/>
      <c r="Q230" s="73"/>
      <c r="R230" s="73"/>
      <c r="S230" s="73"/>
      <c r="T230" s="73"/>
      <c r="U230" s="73"/>
      <c r="V230" s="73"/>
      <c r="W230" s="74"/>
      <c r="X230" s="74"/>
      <c r="Y230" s="74"/>
      <c r="Z230" s="74"/>
      <c r="AA230" s="74"/>
      <c r="AB230" s="73"/>
      <c r="AC230" s="73"/>
      <c r="AD230" s="73"/>
      <c r="AE230" s="73"/>
      <c r="AF230" s="73"/>
      <c r="AG230" s="73"/>
      <c r="AH230" s="73"/>
      <c r="AI230" s="75"/>
    </row>
    <row r="231" spans="7:35" s="155" customFormat="1">
      <c r="G231" s="154"/>
      <c r="K231" s="72"/>
      <c r="L231" s="72"/>
      <c r="M231" s="72"/>
      <c r="N231" s="73"/>
      <c r="O231" s="73"/>
      <c r="P231" s="73"/>
      <c r="Q231" s="73"/>
      <c r="R231" s="73"/>
      <c r="S231" s="73"/>
      <c r="T231" s="73"/>
      <c r="U231" s="73"/>
      <c r="V231" s="73"/>
      <c r="W231" s="74"/>
      <c r="X231" s="74"/>
      <c r="Y231" s="74"/>
      <c r="Z231" s="74"/>
      <c r="AA231" s="74"/>
      <c r="AB231" s="73"/>
      <c r="AC231" s="73"/>
      <c r="AD231" s="73"/>
      <c r="AE231" s="73"/>
      <c r="AF231" s="73"/>
      <c r="AG231" s="73"/>
      <c r="AH231" s="73"/>
      <c r="AI231" s="75"/>
    </row>
    <row r="232" spans="7:35" s="155" customFormat="1">
      <c r="G232" s="154"/>
      <c r="K232" s="72"/>
      <c r="L232" s="72"/>
      <c r="M232" s="72"/>
      <c r="N232" s="73"/>
      <c r="O232" s="73"/>
      <c r="P232" s="73"/>
      <c r="Q232" s="73"/>
      <c r="R232" s="73"/>
      <c r="S232" s="73"/>
      <c r="T232" s="73"/>
      <c r="U232" s="73"/>
      <c r="V232" s="73"/>
      <c r="W232" s="74"/>
      <c r="X232" s="74"/>
      <c r="Y232" s="74"/>
      <c r="Z232" s="74"/>
      <c r="AA232" s="74"/>
      <c r="AB232" s="73"/>
      <c r="AC232" s="73"/>
      <c r="AD232" s="73"/>
      <c r="AE232" s="73"/>
      <c r="AF232" s="73"/>
      <c r="AG232" s="73"/>
      <c r="AH232" s="73"/>
      <c r="AI232" s="75"/>
    </row>
  </sheetData>
  <mergeCells count="1">
    <mergeCell ref="A1:J1"/>
  </mergeCells>
  <pageMargins left="0.82677165354330717" right="0.19685039370078741" top="0.51181102362204722" bottom="0.15748031496062992" header="0.55118110236220474" footer="0.23622047244094491"/>
  <pageSetup paperSize="9" scale="18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V84"/>
  <sheetViews>
    <sheetView topLeftCell="A40" zoomScaleSheetLayoutView="90" workbookViewId="0">
      <selection activeCell="K68" sqref="K68"/>
    </sheetView>
  </sheetViews>
  <sheetFormatPr defaultRowHeight="12.75"/>
  <cols>
    <col min="1" max="1" width="87.85546875" style="9" customWidth="1"/>
    <col min="2" max="2" width="23.7109375" style="10" customWidth="1"/>
    <col min="3" max="3" width="24.42578125" style="7" customWidth="1"/>
    <col min="4" max="4" width="22.7109375" style="7" customWidth="1"/>
    <col min="5" max="8" width="9.140625" style="1" customWidth="1"/>
    <col min="9" max="16384" width="9.140625" style="1"/>
  </cols>
  <sheetData>
    <row r="1" spans="1:4" ht="18.75" customHeight="1">
      <c r="A1" s="68" t="s">
        <v>52</v>
      </c>
      <c r="B1" s="68"/>
      <c r="C1" s="68"/>
      <c r="D1" s="68"/>
    </row>
    <row r="2" spans="1:4" ht="12.75" customHeight="1">
      <c r="A2" s="12"/>
      <c r="B2" s="13"/>
      <c r="C2" s="13"/>
      <c r="D2" s="5" t="s">
        <v>40</v>
      </c>
    </row>
    <row r="3" spans="1:4" ht="42" customHeight="1">
      <c r="A3" s="14" t="s">
        <v>0</v>
      </c>
      <c r="B3" s="15" t="s">
        <v>46</v>
      </c>
      <c r="C3" s="15" t="s">
        <v>53</v>
      </c>
      <c r="D3" s="15" t="s">
        <v>1</v>
      </c>
    </row>
    <row r="4" spans="1:4" ht="25.5" customHeight="1">
      <c r="A4" s="16" t="s">
        <v>2</v>
      </c>
      <c r="B4" s="53">
        <f>10914979.8-B5</f>
        <v>3562504</v>
      </c>
      <c r="C4" s="53">
        <f>7652691.9-C5</f>
        <v>2475777.6000000006</v>
      </c>
      <c r="D4" s="17">
        <f t="shared" ref="D4:D14" si="0">C4/B4*100</f>
        <v>69.495433548986909</v>
      </c>
    </row>
    <row r="5" spans="1:4" ht="26.25" customHeight="1">
      <c r="A5" s="16" t="s">
        <v>43</v>
      </c>
      <c r="B5" s="53">
        <f>SUM(B6:B12)</f>
        <v>7352475.8000000007</v>
      </c>
      <c r="C5" s="53">
        <f>SUM(C6:C12)</f>
        <v>5176914.3</v>
      </c>
      <c r="D5" s="17">
        <f>C5/B5*100</f>
        <v>70.410490844458124</v>
      </c>
    </row>
    <row r="6" spans="1:4" ht="21" customHeight="1">
      <c r="A6" s="19" t="s">
        <v>3</v>
      </c>
      <c r="B6" s="20">
        <v>4771147.4000000004</v>
      </c>
      <c r="C6" s="20">
        <v>4024386.2</v>
      </c>
      <c r="D6" s="18">
        <f t="shared" si="0"/>
        <v>84.348393847567976</v>
      </c>
    </row>
    <row r="7" spans="1:4" ht="21.75" customHeight="1">
      <c r="A7" s="19" t="s">
        <v>4</v>
      </c>
      <c r="B7" s="20">
        <v>2214634.1</v>
      </c>
      <c r="C7" s="20">
        <v>625056.5</v>
      </c>
      <c r="D7" s="18">
        <f>C7/B7*100</f>
        <v>28.223917440808844</v>
      </c>
    </row>
    <row r="8" spans="1:4" ht="24.75" customHeight="1">
      <c r="A8" s="19" t="s">
        <v>20</v>
      </c>
      <c r="B8" s="20">
        <v>186517.4</v>
      </c>
      <c r="C8" s="20">
        <v>180980.9</v>
      </c>
      <c r="D8" s="18">
        <f t="shared" si="0"/>
        <v>97.031644232656049</v>
      </c>
    </row>
    <row r="9" spans="1:4" ht="18.75">
      <c r="A9" s="21" t="s">
        <v>45</v>
      </c>
      <c r="B9" s="20">
        <v>187451.5</v>
      </c>
      <c r="C9" s="20">
        <v>353819.1</v>
      </c>
      <c r="D9" s="18">
        <f t="shared" si="0"/>
        <v>188.7523439396324</v>
      </c>
    </row>
    <row r="10" spans="1:4" ht="24" customHeight="1">
      <c r="A10" s="19" t="s">
        <v>47</v>
      </c>
      <c r="B10" s="20">
        <v>400</v>
      </c>
      <c r="C10" s="20">
        <v>400</v>
      </c>
      <c r="D10" s="18"/>
    </row>
    <row r="11" spans="1:4" ht="93.75" hidden="1">
      <c r="A11" s="21" t="s">
        <v>49</v>
      </c>
      <c r="B11" s="20"/>
      <c r="C11" s="20"/>
      <c r="D11" s="18"/>
    </row>
    <row r="12" spans="1:4" ht="61.5" customHeight="1">
      <c r="A12" s="19" t="s">
        <v>21</v>
      </c>
      <c r="B12" s="20">
        <v>-7674.6</v>
      </c>
      <c r="C12" s="20">
        <v>-7728.4</v>
      </c>
      <c r="D12" s="18">
        <f t="shared" si="0"/>
        <v>100.70101373361477</v>
      </c>
    </row>
    <row r="13" spans="1:4" ht="24" customHeight="1">
      <c r="A13" s="22" t="s">
        <v>5</v>
      </c>
      <c r="B13" s="23">
        <f>SUM(B4:B5)</f>
        <v>10914979.800000001</v>
      </c>
      <c r="C13" s="23">
        <f>SUM(C4:C5)</f>
        <v>7652691.9000000004</v>
      </c>
      <c r="D13" s="23">
        <f t="shared" si="0"/>
        <v>70.111828333388218</v>
      </c>
    </row>
    <row r="14" spans="1:4" ht="0.75" customHeight="1">
      <c r="A14" s="16"/>
      <c r="B14" s="23"/>
      <c r="C14" s="63"/>
      <c r="D14" s="23" t="e">
        <f t="shared" si="0"/>
        <v>#DIV/0!</v>
      </c>
    </row>
    <row r="15" spans="1:4" ht="12.75" customHeight="1">
      <c r="A15" s="16"/>
      <c r="B15" s="24"/>
      <c r="C15" s="17"/>
      <c r="D15" s="24"/>
    </row>
    <row r="16" spans="1:4" ht="18.75">
      <c r="A16" s="14" t="s">
        <v>6</v>
      </c>
      <c r="B16" s="25"/>
      <c r="C16" s="25"/>
      <c r="D16" s="25"/>
    </row>
    <row r="17" spans="1:4" ht="18.75">
      <c r="A17" s="26" t="s">
        <v>7</v>
      </c>
      <c r="B17" s="54">
        <v>720810.9</v>
      </c>
      <c r="C17" s="54">
        <v>574629.9</v>
      </c>
      <c r="D17" s="24">
        <f t="shared" ref="D17:D21" si="1">C17/B17*100</f>
        <v>79.719923769188284</v>
      </c>
    </row>
    <row r="18" spans="1:4" ht="18.75">
      <c r="A18" s="27" t="s">
        <v>32</v>
      </c>
      <c r="B18" s="20">
        <f>B17-B20</f>
        <v>688832.6</v>
      </c>
      <c r="C18" s="20">
        <f>C17-C20</f>
        <v>549138.70000000007</v>
      </c>
      <c r="D18" s="28">
        <f t="shared" si="1"/>
        <v>79.720196169577349</v>
      </c>
    </row>
    <row r="19" spans="1:4" ht="18.75">
      <c r="A19" s="29" t="s">
        <v>33</v>
      </c>
      <c r="B19" s="20">
        <v>4780.2</v>
      </c>
      <c r="C19" s="20">
        <v>0</v>
      </c>
      <c r="D19" s="28">
        <v>0</v>
      </c>
    </row>
    <row r="20" spans="1:4" ht="18.75">
      <c r="A20" s="27" t="s">
        <v>31</v>
      </c>
      <c r="B20" s="20">
        <v>31978.3</v>
      </c>
      <c r="C20" s="20">
        <v>25491.200000000001</v>
      </c>
      <c r="D20" s="28">
        <f t="shared" si="1"/>
        <v>79.714056094288949</v>
      </c>
    </row>
    <row r="21" spans="1:4" s="8" customFormat="1" ht="18.75">
      <c r="A21" s="30" t="s">
        <v>8</v>
      </c>
      <c r="B21" s="54">
        <v>162.80000000000001</v>
      </c>
      <c r="C21" s="54">
        <v>162.80000000000001</v>
      </c>
      <c r="D21" s="31">
        <f t="shared" si="1"/>
        <v>100</v>
      </c>
    </row>
    <row r="22" spans="1:4" s="8" customFormat="1" ht="39" customHeight="1">
      <c r="A22" s="30" t="s">
        <v>9</v>
      </c>
      <c r="B22" s="54">
        <v>186147</v>
      </c>
      <c r="C22" s="54">
        <v>133723.6</v>
      </c>
      <c r="D22" s="31">
        <f t="shared" ref="D22:D29" si="2">C22/B22*100</f>
        <v>71.837633698098813</v>
      </c>
    </row>
    <row r="23" spans="1:4" ht="18.75">
      <c r="A23" s="27" t="s">
        <v>32</v>
      </c>
      <c r="B23" s="20">
        <f>B22-B24</f>
        <v>63355.600000000006</v>
      </c>
      <c r="C23" s="20">
        <f>C22-C24</f>
        <v>49414.900000000009</v>
      </c>
      <c r="D23" s="28">
        <f t="shared" si="2"/>
        <v>77.996104527460872</v>
      </c>
    </row>
    <row r="24" spans="1:4" ht="18.75">
      <c r="A24" s="27" t="s">
        <v>31</v>
      </c>
      <c r="B24" s="20">
        <v>122791.4</v>
      </c>
      <c r="C24" s="20">
        <v>84308.7</v>
      </c>
      <c r="D24" s="28">
        <v>0</v>
      </c>
    </row>
    <row r="25" spans="1:4" ht="21.75" customHeight="1">
      <c r="A25" s="26" t="s">
        <v>10</v>
      </c>
      <c r="B25" s="54">
        <v>1200126.8</v>
      </c>
      <c r="C25" s="54">
        <v>551214.1</v>
      </c>
      <c r="D25" s="32">
        <f t="shared" si="2"/>
        <v>45.92965509977779</v>
      </c>
    </row>
    <row r="26" spans="1:4" ht="18.75">
      <c r="A26" s="27" t="s">
        <v>15</v>
      </c>
      <c r="B26" s="20">
        <f>B25-B27</f>
        <v>445475.70000000007</v>
      </c>
      <c r="C26" s="20">
        <f>C25-C27</f>
        <v>310105.69999999995</v>
      </c>
      <c r="D26" s="28">
        <f t="shared" si="2"/>
        <v>69.612259434128489</v>
      </c>
    </row>
    <row r="27" spans="1:4" ht="18.75">
      <c r="A27" s="27" t="s">
        <v>31</v>
      </c>
      <c r="B27" s="20">
        <v>754651.1</v>
      </c>
      <c r="C27" s="20">
        <v>241108.4</v>
      </c>
      <c r="D27" s="28">
        <f t="shared" si="2"/>
        <v>31.949651964994153</v>
      </c>
    </row>
    <row r="28" spans="1:4" ht="18.75">
      <c r="A28" s="33" t="s">
        <v>11</v>
      </c>
      <c r="B28" s="54">
        <v>1983084.9</v>
      </c>
      <c r="C28" s="54">
        <v>500342.8</v>
      </c>
      <c r="D28" s="24">
        <f t="shared" si="2"/>
        <v>25.230528455942558</v>
      </c>
    </row>
    <row r="29" spans="1:4" ht="20.25" customHeight="1">
      <c r="A29" s="27" t="s">
        <v>32</v>
      </c>
      <c r="B29" s="20">
        <f>B28-B31</f>
        <v>890097.89999999991</v>
      </c>
      <c r="C29" s="20">
        <f>C28-C31</f>
        <v>326562.5</v>
      </c>
      <c r="D29" s="18">
        <f t="shared" si="2"/>
        <v>36.688380008536143</v>
      </c>
    </row>
    <row r="30" spans="1:4" ht="47.25" customHeight="1">
      <c r="A30" s="34" t="s">
        <v>41</v>
      </c>
      <c r="B30" s="20">
        <v>318496.90000000002</v>
      </c>
      <c r="C30" s="20">
        <v>89673.9</v>
      </c>
      <c r="D30" s="18">
        <f>C30/B30*100</f>
        <v>28.15534468310366</v>
      </c>
    </row>
    <row r="31" spans="1:4" ht="20.25" customHeight="1">
      <c r="A31" s="27" t="s">
        <v>31</v>
      </c>
      <c r="B31" s="59">
        <v>1092987</v>
      </c>
      <c r="C31" s="20">
        <v>173780.3</v>
      </c>
      <c r="D31" s="18">
        <f>C31/B31*100</f>
        <v>15.899576115726902</v>
      </c>
    </row>
    <row r="32" spans="1:4" ht="21" customHeight="1">
      <c r="A32" s="26" t="s">
        <v>13</v>
      </c>
      <c r="B32" s="54">
        <v>323</v>
      </c>
      <c r="C32" s="54">
        <v>149.1</v>
      </c>
      <c r="D32" s="24">
        <f>C32/B32*100</f>
        <v>46.160990712074302</v>
      </c>
    </row>
    <row r="33" spans="1:4" ht="19.5" customHeight="1">
      <c r="A33" s="35" t="s">
        <v>14</v>
      </c>
      <c r="B33" s="54">
        <v>3928626.2</v>
      </c>
      <c r="C33" s="54">
        <v>3237950.3</v>
      </c>
      <c r="D33" s="17">
        <f t="shared" ref="D33:D42" si="3">C33/B33*100</f>
        <v>82.419404014563654</v>
      </c>
    </row>
    <row r="34" spans="1:4" ht="18.75">
      <c r="A34" s="27" t="s">
        <v>15</v>
      </c>
      <c r="B34" s="20">
        <f>B33-B35</f>
        <v>1147753.9000000004</v>
      </c>
      <c r="C34" s="20">
        <f>C33-C35</f>
        <v>927044.29999999981</v>
      </c>
      <c r="D34" s="18">
        <f t="shared" si="3"/>
        <v>80.770302762639233</v>
      </c>
    </row>
    <row r="35" spans="1:4" ht="18.75">
      <c r="A35" s="27" t="s">
        <v>31</v>
      </c>
      <c r="B35" s="20">
        <v>2780872.3</v>
      </c>
      <c r="C35" s="20">
        <v>2310906</v>
      </c>
      <c r="D35" s="18">
        <f t="shared" si="3"/>
        <v>83.100040228384458</v>
      </c>
    </row>
    <row r="36" spans="1:4" ht="24" customHeight="1">
      <c r="A36" s="26" t="s">
        <v>22</v>
      </c>
      <c r="B36" s="54">
        <v>574643.4</v>
      </c>
      <c r="C36" s="54">
        <v>388845.4</v>
      </c>
      <c r="D36" s="24">
        <f t="shared" si="3"/>
        <v>67.667252421240718</v>
      </c>
    </row>
    <row r="37" spans="1:4" ht="18.75">
      <c r="A37" s="27" t="s">
        <v>15</v>
      </c>
      <c r="B37" s="20">
        <f>B36-B38</f>
        <v>404575.5</v>
      </c>
      <c r="C37" s="20">
        <f>C36-C38</f>
        <v>332426.2</v>
      </c>
      <c r="D37" s="28">
        <f t="shared" si="3"/>
        <v>82.166666048735038</v>
      </c>
    </row>
    <row r="38" spans="1:4" ht="18.75">
      <c r="A38" s="27" t="s">
        <v>31</v>
      </c>
      <c r="B38" s="20">
        <v>170067.9</v>
      </c>
      <c r="C38" s="20">
        <v>56419.199999999997</v>
      </c>
      <c r="D38" s="28">
        <f t="shared" si="3"/>
        <v>33.17451441453678</v>
      </c>
    </row>
    <row r="39" spans="1:4" ht="19.5" customHeight="1">
      <c r="A39" s="36" t="s">
        <v>23</v>
      </c>
      <c r="B39" s="55">
        <v>5877.8</v>
      </c>
      <c r="C39" s="55">
        <v>3962.8</v>
      </c>
      <c r="D39" s="37">
        <f t="shared" si="3"/>
        <v>67.419782911973869</v>
      </c>
    </row>
    <row r="40" spans="1:4" ht="18.75">
      <c r="A40" s="38" t="s">
        <v>15</v>
      </c>
      <c r="B40" s="60">
        <f>B39-B41</f>
        <v>5877.8</v>
      </c>
      <c r="C40" s="60">
        <f>C39-C41</f>
        <v>3962.8</v>
      </c>
      <c r="D40" s="39">
        <f t="shared" si="3"/>
        <v>67.419782911973869</v>
      </c>
    </row>
    <row r="41" spans="1:4" ht="21.75" customHeight="1">
      <c r="A41" s="27" t="s">
        <v>31</v>
      </c>
      <c r="B41" s="60">
        <v>0</v>
      </c>
      <c r="C41" s="60">
        <v>0</v>
      </c>
      <c r="D41" s="39"/>
    </row>
    <row r="42" spans="1:4" ht="0.75" customHeight="1">
      <c r="A42" s="40" t="s">
        <v>12</v>
      </c>
      <c r="B42" s="66"/>
      <c r="C42" s="66"/>
      <c r="D42" s="41" t="e">
        <f t="shared" si="3"/>
        <v>#DIV/0!</v>
      </c>
    </row>
    <row r="43" spans="1:4" ht="20.25" customHeight="1">
      <c r="A43" s="42" t="s">
        <v>16</v>
      </c>
      <c r="B43" s="56">
        <v>2432455.6</v>
      </c>
      <c r="C43" s="56">
        <v>1978074.7</v>
      </c>
      <c r="D43" s="43">
        <f t="shared" ref="D43:D52" si="4">C43/B43*100</f>
        <v>81.320074249248364</v>
      </c>
    </row>
    <row r="44" spans="1:4" ht="18.75">
      <c r="A44" s="27" t="s">
        <v>15</v>
      </c>
      <c r="B44" s="20">
        <f>B43-B45</f>
        <v>77499.399999999907</v>
      </c>
      <c r="C44" s="20">
        <f>C43-C45</f>
        <v>62332.399999999907</v>
      </c>
      <c r="D44" s="28">
        <f t="shared" si="4"/>
        <v>80.429525906006987</v>
      </c>
    </row>
    <row r="45" spans="1:4" ht="18.75">
      <c r="A45" s="27" t="s">
        <v>31</v>
      </c>
      <c r="B45" s="20">
        <v>2354956.2000000002</v>
      </c>
      <c r="C45" s="20">
        <v>1915742.3</v>
      </c>
      <c r="D45" s="28">
        <f t="shared" si="4"/>
        <v>81.349381360043964</v>
      </c>
    </row>
    <row r="46" spans="1:4" ht="18.75" customHeight="1">
      <c r="A46" s="33" t="s">
        <v>24</v>
      </c>
      <c r="B46" s="54">
        <v>158985.70000000001</v>
      </c>
      <c r="C46" s="54">
        <v>129328.8</v>
      </c>
      <c r="D46" s="24">
        <f t="shared" si="4"/>
        <v>81.346183964972951</v>
      </c>
    </row>
    <row r="47" spans="1:4" ht="33.75" hidden="1" customHeight="1">
      <c r="A47" s="34" t="s">
        <v>25</v>
      </c>
      <c r="B47" s="67"/>
      <c r="C47" s="64"/>
      <c r="D47" s="24" t="e">
        <f t="shared" si="4"/>
        <v>#DIV/0!</v>
      </c>
    </row>
    <row r="48" spans="1:4" ht="0.75" hidden="1" customHeight="1">
      <c r="A48" s="34" t="s">
        <v>26</v>
      </c>
      <c r="B48" s="64"/>
      <c r="C48" s="64"/>
      <c r="D48" s="24" t="e">
        <f t="shared" si="4"/>
        <v>#DIV/0!</v>
      </c>
    </row>
    <row r="49" spans="1:4" ht="21.75" customHeight="1">
      <c r="A49" s="27" t="s">
        <v>15</v>
      </c>
      <c r="B49" s="20">
        <f>B46-B50</f>
        <v>156107.30000000002</v>
      </c>
      <c r="C49" s="20">
        <f>C46-C50</f>
        <v>129132.3</v>
      </c>
      <c r="D49" s="28">
        <f t="shared" si="4"/>
        <v>82.720218721353831</v>
      </c>
    </row>
    <row r="50" spans="1:4" ht="20.25" customHeight="1">
      <c r="A50" s="27" t="s">
        <v>31</v>
      </c>
      <c r="B50" s="20">
        <v>2878.4</v>
      </c>
      <c r="C50" s="20">
        <v>196.5</v>
      </c>
      <c r="D50" s="28"/>
    </row>
    <row r="51" spans="1:4" s="11" customFormat="1" ht="18.75">
      <c r="A51" s="33" t="s">
        <v>27</v>
      </c>
      <c r="B51" s="54">
        <v>1210</v>
      </c>
      <c r="C51" s="54">
        <v>1023.8</v>
      </c>
      <c r="D51" s="24">
        <f t="shared" si="4"/>
        <v>84.611570247933869</v>
      </c>
    </row>
    <row r="52" spans="1:4" ht="40.5" customHeight="1">
      <c r="A52" s="26" t="s">
        <v>28</v>
      </c>
      <c r="B52" s="54">
        <v>147509.70000000001</v>
      </c>
      <c r="C52" s="54">
        <v>115301</v>
      </c>
      <c r="D52" s="24">
        <f t="shared" si="4"/>
        <v>78.165029147235728</v>
      </c>
    </row>
    <row r="53" spans="1:4" ht="23.25" customHeight="1">
      <c r="A53" s="44" t="s">
        <v>17</v>
      </c>
      <c r="B53" s="23">
        <f>B17+B21+B22+B25+B28+B32+B33+B36+B39+B43+B46+B51+B52</f>
        <v>11339963.799999999</v>
      </c>
      <c r="C53" s="23">
        <f>C17+C21+C22+C25+C28+C32+C33+C36+C39+C43+C46+C51+C52</f>
        <v>7614709.0999999996</v>
      </c>
      <c r="D53" s="23">
        <f>C53/B53*100</f>
        <v>67.149324586027333</v>
      </c>
    </row>
    <row r="54" spans="1:4" ht="11.25" customHeight="1">
      <c r="A54" s="45"/>
      <c r="B54" s="65"/>
      <c r="C54" s="65"/>
      <c r="D54" s="24"/>
    </row>
    <row r="55" spans="1:4" ht="18" customHeight="1">
      <c r="A55" s="14" t="s">
        <v>18</v>
      </c>
      <c r="B55" s="57">
        <v>-44921.599999999999</v>
      </c>
      <c r="C55" s="57">
        <f>C13-C53</f>
        <v>37982.800000000745</v>
      </c>
      <c r="D55" s="25"/>
    </row>
    <row r="56" spans="1:4" ht="8.25" customHeight="1">
      <c r="A56" s="45"/>
      <c r="B56" s="54"/>
      <c r="C56" s="65"/>
      <c r="D56" s="24"/>
    </row>
    <row r="57" spans="1:4" ht="21.75" customHeight="1">
      <c r="A57" s="14" t="s">
        <v>19</v>
      </c>
      <c r="B57" s="23">
        <f>B58+B61+B68+B66</f>
        <v>44921.599999999999</v>
      </c>
      <c r="C57" s="23">
        <f>C58+C61+C68+C66</f>
        <v>-37982.799999999988</v>
      </c>
      <c r="D57" s="25"/>
    </row>
    <row r="58" spans="1:4" ht="21" customHeight="1">
      <c r="A58" s="46" t="s">
        <v>34</v>
      </c>
      <c r="B58" s="20">
        <f>B59-B60</f>
        <v>0</v>
      </c>
      <c r="C58" s="20">
        <f>C59-C60</f>
        <v>0</v>
      </c>
      <c r="D58" s="17"/>
    </row>
    <row r="59" spans="1:4" ht="18.75">
      <c r="A59" s="47" t="s">
        <v>35</v>
      </c>
      <c r="B59" s="58">
        <v>0</v>
      </c>
      <c r="C59" s="58">
        <v>0</v>
      </c>
      <c r="D59" s="17"/>
    </row>
    <row r="60" spans="1:4" ht="21.75" customHeight="1">
      <c r="A60" s="47" t="s">
        <v>36</v>
      </c>
      <c r="B60" s="58">
        <v>0</v>
      </c>
      <c r="C60" s="58">
        <v>0</v>
      </c>
      <c r="D60" s="17"/>
    </row>
    <row r="61" spans="1:4" ht="18.75">
      <c r="A61" s="46" t="s">
        <v>37</v>
      </c>
      <c r="B61" s="20">
        <f>B64-B65</f>
        <v>0</v>
      </c>
      <c r="C61" s="20">
        <f>C64-C65</f>
        <v>0</v>
      </c>
      <c r="D61" s="17"/>
    </row>
    <row r="62" spans="1:4" ht="24.75" hidden="1" customHeight="1">
      <c r="A62" s="46" t="s">
        <v>30</v>
      </c>
      <c r="B62" s="20">
        <v>0</v>
      </c>
      <c r="C62" s="20">
        <v>0</v>
      </c>
      <c r="D62" s="17"/>
    </row>
    <row r="63" spans="1:4" ht="36.75" hidden="1" customHeight="1">
      <c r="A63" s="46" t="s">
        <v>29</v>
      </c>
      <c r="B63" s="20">
        <v>1709</v>
      </c>
      <c r="C63" s="20">
        <v>1709</v>
      </c>
      <c r="D63" s="17"/>
    </row>
    <row r="64" spans="1:4" ht="18.75">
      <c r="A64" s="47" t="s">
        <v>38</v>
      </c>
      <c r="B64" s="58">
        <v>1657000</v>
      </c>
      <c r="C64" s="58">
        <v>1657000</v>
      </c>
      <c r="D64" s="17"/>
    </row>
    <row r="65" spans="1:4" ht="18" customHeight="1">
      <c r="A65" s="47" t="s">
        <v>39</v>
      </c>
      <c r="B65" s="58">
        <v>1657000</v>
      </c>
      <c r="C65" s="58">
        <v>1657000</v>
      </c>
      <c r="D65" s="17"/>
    </row>
    <row r="66" spans="1:4" ht="43.5" customHeight="1">
      <c r="A66" s="46" t="s">
        <v>48</v>
      </c>
      <c r="B66" s="58">
        <f>SUM(B67:B67)</f>
        <v>0</v>
      </c>
      <c r="C66" s="58">
        <v>235290.2</v>
      </c>
      <c r="D66" s="17"/>
    </row>
    <row r="67" spans="1:4" ht="69.75" customHeight="1">
      <c r="A67" s="48" t="s">
        <v>42</v>
      </c>
      <c r="B67" s="58">
        <v>0</v>
      </c>
      <c r="C67" s="58">
        <v>235290.2</v>
      </c>
      <c r="D67" s="17"/>
    </row>
    <row r="68" spans="1:4" ht="20.25" customHeight="1">
      <c r="A68" s="46" t="s">
        <v>44</v>
      </c>
      <c r="B68" s="20">
        <v>44921.599999999999</v>
      </c>
      <c r="C68" s="20">
        <v>-273273</v>
      </c>
      <c r="D68" s="49"/>
    </row>
    <row r="69" spans="1:4" ht="20.25" customHeight="1">
      <c r="A69" s="50"/>
      <c r="B69" s="51"/>
      <c r="C69" s="51"/>
      <c r="D69" s="52"/>
    </row>
    <row r="70" spans="1:4" ht="20.25" customHeight="1">
      <c r="A70" s="50"/>
      <c r="B70" s="51"/>
      <c r="C70" s="51"/>
      <c r="D70" s="52"/>
    </row>
    <row r="71" spans="1:4" s="6" customFormat="1" ht="46.5" customHeight="1">
      <c r="A71" s="69" t="s">
        <v>50</v>
      </c>
      <c r="B71" s="69"/>
      <c r="C71" s="61"/>
      <c r="D71" s="62" t="s">
        <v>51</v>
      </c>
    </row>
    <row r="72" spans="1:4" ht="14.25">
      <c r="A72" s="2"/>
      <c r="B72" s="3"/>
      <c r="C72" s="4"/>
      <c r="D72" s="4"/>
    </row>
    <row r="73" spans="1:4" ht="14.25">
      <c r="A73" s="2"/>
      <c r="B73" s="3"/>
      <c r="C73" s="4"/>
      <c r="D73" s="4"/>
    </row>
    <row r="74" spans="1:4" ht="14.25">
      <c r="A74" s="2"/>
      <c r="B74" s="3"/>
      <c r="C74" s="4"/>
      <c r="D74" s="4"/>
    </row>
    <row r="75" spans="1:4" ht="14.25">
      <c r="A75" s="2"/>
      <c r="B75" s="3"/>
      <c r="C75" s="4"/>
      <c r="D75" s="4"/>
    </row>
    <row r="76" spans="1:4" ht="14.25">
      <c r="A76" s="2"/>
      <c r="B76" s="3"/>
      <c r="C76" s="4"/>
      <c r="D76" s="4"/>
    </row>
    <row r="77" spans="1:4" ht="14.25">
      <c r="A77" s="2"/>
      <c r="B77" s="3"/>
      <c r="C77" s="4"/>
      <c r="D77" s="4"/>
    </row>
    <row r="78" spans="1:4" ht="14.25">
      <c r="A78" s="2"/>
      <c r="B78" s="3"/>
      <c r="C78" s="4"/>
      <c r="D78" s="4"/>
    </row>
    <row r="79" spans="1:4" ht="14.25">
      <c r="A79" s="2"/>
      <c r="B79" s="3"/>
      <c r="C79" s="4"/>
      <c r="D79" s="4"/>
    </row>
    <row r="80" spans="1:4" ht="14.25">
      <c r="A80" s="2"/>
      <c r="B80" s="3"/>
      <c r="C80" s="4"/>
      <c r="D80" s="4"/>
    </row>
    <row r="81" spans="1:4" ht="14.25">
      <c r="A81" s="2"/>
      <c r="B81" s="3"/>
      <c r="C81" s="4"/>
      <c r="D81" s="4"/>
    </row>
    <row r="82" spans="1:4" ht="14.25">
      <c r="A82" s="2"/>
      <c r="B82" s="3"/>
      <c r="C82" s="4"/>
      <c r="D82" s="4"/>
    </row>
    <row r="83" spans="1:4" ht="14.25">
      <c r="A83" s="2"/>
      <c r="B83" s="3"/>
      <c r="C83" s="4"/>
      <c r="D83" s="4"/>
    </row>
    <row r="84" spans="1:4" ht="14.25">
      <c r="A84" s="2"/>
      <c r="B84" s="3"/>
      <c r="C84" s="4"/>
      <c r="D84" s="4"/>
    </row>
  </sheetData>
  <mergeCells count="2">
    <mergeCell ref="A1:D1"/>
    <mergeCell ref="A71:B71"/>
  </mergeCells>
  <printOptions horizontalCentered="1"/>
  <pageMargins left="0.43307086614173229" right="0.39370078740157483" top="0.35" bottom="0.31496062992125984" header="0.33" footer="0.23622047244094491"/>
  <pageSetup paperSize="9" scale="60" firstPageNumber="0" orientation="portrait" horizontalDpi="300" verticalDpi="300" r:id="rId1"/>
  <headerFooter alignWithMargins="0"/>
  <rowBreaks count="1" manualBreakCount="1">
    <brk id="6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расходы</vt:lpstr>
      <vt:lpstr>расходы!Заголовки_для_печати</vt:lpstr>
      <vt:lpstr>доходы!Область_печати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Бурда Ирина Георгиевна</dc:creator>
  <cp:lastModifiedBy>Высочкина</cp:lastModifiedBy>
  <cp:lastPrinted>2023-08-10T09:33:23Z</cp:lastPrinted>
  <dcterms:created xsi:type="dcterms:W3CDTF">2009-06-17T07:34:38Z</dcterms:created>
  <dcterms:modified xsi:type="dcterms:W3CDTF">2023-12-18T10:44:07Z</dcterms:modified>
</cp:coreProperties>
</file>