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/>
  <bookViews>
    <workbookView xWindow="0" yWindow="0" windowWidth="15600" windowHeight="7635" activeTab="1"/>
  </bookViews>
  <sheets>
    <sheet name="доходы" sheetId="2" r:id="rId1"/>
    <sheet name="исполнение" sheetId="1" r:id="rId2"/>
  </sheets>
  <externalReferences>
    <externalReference r:id="rId3"/>
  </externalReferences>
  <definedNames>
    <definedName name="_Hlk105920340_2">#REF!</definedName>
    <definedName name="_Hlk113273915_2">#REF!</definedName>
    <definedName name="OLE_LINK15_2">#REF!</definedName>
    <definedName name="OLE_LINK17_2" localSheetId="0">#REF!</definedName>
    <definedName name="OLE_LINK17_2">#REF!</definedName>
    <definedName name="OLE_LINK7_2" localSheetId="0">#REF!</definedName>
    <definedName name="OLE_LINK7_2">#REF!</definedName>
    <definedName name="_xlnm.Print_Titles" localSheetId="1">исполнение!$3:$3</definedName>
    <definedName name="_xlnm.Print_Area" localSheetId="0">доходы!$A$1:$J$66</definedName>
    <definedName name="_xlnm.Print_Area" localSheetId="1">исполнение!$A$1:$D$71</definedName>
  </definedNames>
  <calcPr calcId="124519"/>
</workbook>
</file>

<file path=xl/calcChain.xml><?xml version="1.0" encoding="utf-8"?>
<calcChain xmlns="http://schemas.openxmlformats.org/spreadsheetml/2006/main">
  <c r="J66" i="2"/>
  <c r="D66"/>
  <c r="G64"/>
  <c r="I64" s="1"/>
  <c r="G63"/>
  <c r="I63" s="1"/>
  <c r="G62"/>
  <c r="I62" s="1"/>
  <c r="J61"/>
  <c r="D61"/>
  <c r="J60"/>
  <c r="I60"/>
  <c r="D60"/>
  <c r="J59"/>
  <c r="I59"/>
  <c r="D59"/>
  <c r="I58"/>
  <c r="F58"/>
  <c r="J58" s="1"/>
  <c r="D58"/>
  <c r="I57"/>
  <c r="F57"/>
  <c r="J57" s="1"/>
  <c r="J56"/>
  <c r="I56"/>
  <c r="J55"/>
  <c r="I55"/>
  <c r="F55"/>
  <c r="J54"/>
  <c r="I54"/>
  <c r="H54"/>
  <c r="H33" s="1"/>
  <c r="E54"/>
  <c r="D54"/>
  <c r="C54"/>
  <c r="J53"/>
  <c r="I53"/>
  <c r="F53"/>
  <c r="D53"/>
  <c r="J52"/>
  <c r="G52"/>
  <c r="F52"/>
  <c r="D52"/>
  <c r="B52"/>
  <c r="I52" s="1"/>
  <c r="J51"/>
  <c r="I51"/>
  <c r="J50"/>
  <c r="I50"/>
  <c r="D50"/>
  <c r="F49"/>
  <c r="J49" s="1"/>
  <c r="D49"/>
  <c r="I48"/>
  <c r="F48"/>
  <c r="J48" s="1"/>
  <c r="D48"/>
  <c r="I47"/>
  <c r="F47"/>
  <c r="J47" s="1"/>
  <c r="J46"/>
  <c r="I46"/>
  <c r="D46"/>
  <c r="J45"/>
  <c r="I45"/>
  <c r="D45"/>
  <c r="F44"/>
  <c r="J44" s="1"/>
  <c r="D44"/>
  <c r="G43"/>
  <c r="I43" s="1"/>
  <c r="F43"/>
  <c r="J42"/>
  <c r="I42"/>
  <c r="D42"/>
  <c r="I41"/>
  <c r="F41"/>
  <c r="J41" s="1"/>
  <c r="D41"/>
  <c r="I40"/>
  <c r="F40"/>
  <c r="J40" s="1"/>
  <c r="D40"/>
  <c r="I39"/>
  <c r="F39"/>
  <c r="J39" s="1"/>
  <c r="I38"/>
  <c r="F38"/>
  <c r="J38" s="1"/>
  <c r="D38"/>
  <c r="J37"/>
  <c r="I37"/>
  <c r="D37"/>
  <c r="J36"/>
  <c r="I36"/>
  <c r="F36"/>
  <c r="D36"/>
  <c r="D35" s="1"/>
  <c r="H35"/>
  <c r="G35"/>
  <c r="I35" s="1"/>
  <c r="F35"/>
  <c r="J35" s="1"/>
  <c r="E35"/>
  <c r="C35"/>
  <c r="B35"/>
  <c r="J34"/>
  <c r="I34"/>
  <c r="D34"/>
  <c r="G33"/>
  <c r="F33"/>
  <c r="E33"/>
  <c r="C33"/>
  <c r="B33"/>
  <c r="J32"/>
  <c r="I32"/>
  <c r="H32"/>
  <c r="J31"/>
  <c r="I31"/>
  <c r="I30"/>
  <c r="F30"/>
  <c r="J30" s="1"/>
  <c r="I29"/>
  <c r="F29"/>
  <c r="J29" s="1"/>
  <c r="J28"/>
  <c r="I28"/>
  <c r="F28"/>
  <c r="D28"/>
  <c r="J27"/>
  <c r="I27"/>
  <c r="F27"/>
  <c r="D27"/>
  <c r="D24" s="1"/>
  <c r="J26"/>
  <c r="I26"/>
  <c r="I25"/>
  <c r="F25"/>
  <c r="J25" s="1"/>
  <c r="D25"/>
  <c r="I24"/>
  <c r="H24"/>
  <c r="G24"/>
  <c r="E24"/>
  <c r="C24"/>
  <c r="B24"/>
  <c r="J23"/>
  <c r="I23"/>
  <c r="F23"/>
  <c r="D23"/>
  <c r="J22"/>
  <c r="I22"/>
  <c r="F22"/>
  <c r="D22"/>
  <c r="H21"/>
  <c r="G21"/>
  <c r="F21"/>
  <c r="J21" s="1"/>
  <c r="E21"/>
  <c r="D21"/>
  <c r="C21"/>
  <c r="B21"/>
  <c r="I21" s="1"/>
  <c r="J20"/>
  <c r="I20"/>
  <c r="F20"/>
  <c r="D20"/>
  <c r="J19"/>
  <c r="I19"/>
  <c r="F19"/>
  <c r="D19"/>
  <c r="I18"/>
  <c r="G18"/>
  <c r="F18"/>
  <c r="J18" s="1"/>
  <c r="E18"/>
  <c r="D18" s="1"/>
  <c r="D15" s="1"/>
  <c r="B18"/>
  <c r="J17"/>
  <c r="I17"/>
  <c r="G17"/>
  <c r="D17" s="1"/>
  <c r="J16"/>
  <c r="I16"/>
  <c r="F16"/>
  <c r="D16"/>
  <c r="H15"/>
  <c r="G15"/>
  <c r="F15"/>
  <c r="J15" s="1"/>
  <c r="E15"/>
  <c r="C15"/>
  <c r="B15"/>
  <c r="I15" s="1"/>
  <c r="J14"/>
  <c r="I14"/>
  <c r="F14"/>
  <c r="D14"/>
  <c r="J13"/>
  <c r="D13"/>
  <c r="J12"/>
  <c r="D12"/>
  <c r="D10" s="1"/>
  <c r="J11"/>
  <c r="I11"/>
  <c r="F11"/>
  <c r="H10"/>
  <c r="H6" s="1"/>
  <c r="G10"/>
  <c r="F10"/>
  <c r="J10" s="1"/>
  <c r="E10"/>
  <c r="C10"/>
  <c r="B10"/>
  <c r="I10" s="1"/>
  <c r="J9"/>
  <c r="I9"/>
  <c r="F9"/>
  <c r="D9"/>
  <c r="J8"/>
  <c r="I8"/>
  <c r="F8"/>
  <c r="D8"/>
  <c r="D7" s="1"/>
  <c r="D6" s="1"/>
  <c r="G7"/>
  <c r="F7"/>
  <c r="J7" s="1"/>
  <c r="E7"/>
  <c r="E6" s="1"/>
  <c r="C7"/>
  <c r="B7"/>
  <c r="I7" s="1"/>
  <c r="G6"/>
  <c r="C6"/>
  <c r="H5"/>
  <c r="D12" i="1"/>
  <c r="D10"/>
  <c r="C66"/>
  <c r="I33" i="2" l="1"/>
  <c r="C5"/>
  <c r="E5"/>
  <c r="G5"/>
  <c r="B6"/>
  <c r="B5" s="1"/>
  <c r="J33"/>
  <c r="D62"/>
  <c r="D63"/>
  <c r="D64"/>
  <c r="F24"/>
  <c r="J24" s="1"/>
  <c r="D43"/>
  <c r="D33" s="1"/>
  <c r="D5" s="1"/>
  <c r="J43"/>
  <c r="J62"/>
  <c r="J63"/>
  <c r="J64"/>
  <c r="D50" i="1"/>
  <c r="F6" i="2" l="1"/>
  <c r="I5"/>
  <c r="I6"/>
  <c r="C61" i="1"/>
  <c r="F5" i="2" l="1"/>
  <c r="J5" s="1"/>
  <c r="J6"/>
  <c r="C5" i="1"/>
  <c r="C4" s="1"/>
  <c r="D9" l="1"/>
  <c r="B5"/>
  <c r="B4" s="1"/>
  <c r="B66"/>
  <c r="B61"/>
  <c r="C58"/>
  <c r="C57" s="1"/>
  <c r="B58"/>
  <c r="C53"/>
  <c r="B53"/>
  <c r="D52"/>
  <c r="D51"/>
  <c r="C49"/>
  <c r="B49"/>
  <c r="D48"/>
  <c r="D47"/>
  <c r="D46"/>
  <c r="D45"/>
  <c r="C44"/>
  <c r="B44"/>
  <c r="D43"/>
  <c r="D42"/>
  <c r="C40"/>
  <c r="B40"/>
  <c r="D39"/>
  <c r="D38"/>
  <c r="C37"/>
  <c r="B37"/>
  <c r="D36"/>
  <c r="D35"/>
  <c r="C34"/>
  <c r="B34"/>
  <c r="D33"/>
  <c r="D32"/>
  <c r="D31"/>
  <c r="D30"/>
  <c r="C29"/>
  <c r="B29"/>
  <c r="D28"/>
  <c r="D27"/>
  <c r="C26"/>
  <c r="B26"/>
  <c r="D25"/>
  <c r="C23"/>
  <c r="B23"/>
  <c r="D22"/>
  <c r="D21"/>
  <c r="D20"/>
  <c r="C18"/>
  <c r="B18"/>
  <c r="D17"/>
  <c r="D14"/>
  <c r="C13"/>
  <c r="D8"/>
  <c r="D7"/>
  <c r="D6"/>
  <c r="B57" l="1"/>
  <c r="B13"/>
  <c r="D13" s="1"/>
  <c r="D40"/>
  <c r="D34"/>
  <c r="D44"/>
  <c r="D23"/>
  <c r="D49"/>
  <c r="D18"/>
  <c r="D53"/>
  <c r="D26"/>
  <c r="D37"/>
  <c r="D29"/>
  <c r="D5"/>
  <c r="C55"/>
  <c r="D4" l="1"/>
</calcChain>
</file>

<file path=xl/sharedStrings.xml><?xml version="1.0" encoding="utf-8"?>
<sst xmlns="http://schemas.openxmlformats.org/spreadsheetml/2006/main" count="146" uniqueCount="127">
  <si>
    <t>Наименование</t>
  </si>
  <si>
    <t xml:space="preserve">% исполнения </t>
  </si>
  <si>
    <t>Доходы (налоговые и неналоговые)</t>
  </si>
  <si>
    <t>Субвенции</t>
  </si>
  <si>
    <t>Субсидии</t>
  </si>
  <si>
    <t xml:space="preserve">Всего доходов </t>
  </si>
  <si>
    <t>РАСХОДЫ</t>
  </si>
  <si>
    <t>ОБЩЕГОСУДАРСТВЕННЫЕ 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</si>
  <si>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</si>
  <si>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</si>
  <si>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</si>
  <si>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</si>
  <si>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субсидии из ФСР</t>
  </si>
  <si>
    <t>ОХРАНА ОКРУЖАЮЩЕЙ СРЕДЫ</t>
  </si>
  <si>
    <t>ОБРАЗОВАНИЕ</t>
  </si>
  <si>
    <t>за счет средств бюджета города</t>
  </si>
  <si>
    <t>СОЦИАЛЬНАЯ ПОЛИТИКА</t>
  </si>
  <si>
    <t>ВСЕГО РАСХОДОВ:</t>
  </si>
  <si>
    <t>Дефицит / профицит</t>
  </si>
  <si>
    <t>Источники финансирования дефицита бюджета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</si>
  <si>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</si>
  <si>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</si>
  <si>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КУЛЬТУРА И КИНЕМАТОГРАФИЯ </t>
  </si>
  <si>
    <t xml:space="preserve">ЗДРАВООХРАНЕНИЕ </t>
  </si>
  <si>
    <t>ФИЗИЧЕСКАЯ КУЛЬТУРА И СПОРТ</t>
  </si>
  <si>
    <t>Расходы на строительство объекта-крытый каток с искусственным льдом (бюджет города)</t>
  </si>
  <si>
    <t>Расходы на строительство объекта-ФОК (бюджет города)</t>
  </si>
  <si>
    <t>СРЕДСТВА МАССОВОЙ ИНФОРМАЦИИ</t>
  </si>
  <si>
    <t>ОБСЛУЖИВАНИЕ ГОСУДАРСТВЕННОГО И МУНИЦИПАЛЬНОГО ДОЛГА</t>
  </si>
  <si>
    <t>Средства от продажи акций и иных форм участия в капитале, находяшихся в собственности городских округов</t>
  </si>
  <si>
    <t>Бюджетный кредит</t>
  </si>
  <si>
    <t>за счет средств безвозмездных поступлений</t>
  </si>
  <si>
    <t>за счет средств бюджета города, в т.ч.</t>
  </si>
  <si>
    <t>резервный фонд</t>
  </si>
  <si>
    <t xml:space="preserve">                Бюджетные кредиты от других бюджетов в т.ч.</t>
  </si>
  <si>
    <t xml:space="preserve"> получение кредитов от других бюджетов </t>
  </si>
  <si>
    <t>погашение бюджетами городских округов кредитов от других бюджетов</t>
  </si>
  <si>
    <t>Кредиты кредитных организаций в т.ч.</t>
  </si>
  <si>
    <t xml:space="preserve"> получение кредитов от кредитных организаций</t>
  </si>
  <si>
    <t>погашение бюджетами городских округов кредитов от кредитных организаций</t>
  </si>
  <si>
    <t>тыс. рублей</t>
  </si>
  <si>
    <t>расходы на благоустройство
(озеленение, освещение, прочие)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</si>
  <si>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</si>
  <si>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Безвозмездные поступления</t>
  </si>
  <si>
    <t xml:space="preserve">Изменение остатков </t>
  </si>
  <si>
    <t>Дотации</t>
  </si>
  <si>
    <t>Прочие безвозмездные поступления в бюджеты городских округов</t>
  </si>
  <si>
    <t>Иные источники внутреннего финансирования дефицитов бюджетов (операции по управлению остатками средств на единых счетах бюджетов)</t>
  </si>
  <si>
    <t>Перечисления из бюджетов городских округов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</si>
  <si>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Заместитель начальника Финансового управления г. Таганрога</t>
  </si>
  <si>
    <t>Е.Н. Шевская</t>
  </si>
  <si>
    <t>План на 
2024 год</t>
  </si>
  <si>
    <t xml:space="preserve">                ИСПОЛНЕНИЕ БЮДЖЕТА  ГОРОДА ТАГАНРОГА НА 1 СЕНТЯБРЯ 2024</t>
  </si>
  <si>
    <t>Исполнено на 01.09.2024</t>
  </si>
  <si>
    <t xml:space="preserve"> Исполнение бюджета г. Таганрога по налоговым и неналоговым доходам на 01.09.2024</t>
  </si>
  <si>
    <t>тыс.рублей</t>
  </si>
  <si>
    <t>Наименование доходов</t>
  </si>
  <si>
    <t>план 1 квартала</t>
  </si>
  <si>
    <t xml:space="preserve">Исполнено на 31.01.14г. </t>
  </si>
  <si>
    <t>План на 01.08.2024</t>
  </si>
  <si>
    <t xml:space="preserve">Исполнено </t>
  </si>
  <si>
    <t>в том числе за 13.01.06г.</t>
  </si>
  <si>
    <t>% исполнения</t>
  </si>
  <si>
    <t>отклонение</t>
  </si>
  <si>
    <t>ИТОГО СОБСТВЕННЫЕ ДОХОДЫ</t>
  </si>
  <si>
    <t>Налоговые доходы</t>
  </si>
  <si>
    <t>Налоги на прибыль, доходы</t>
  </si>
  <si>
    <t>Налог на доходы физических лиц</t>
  </si>
  <si>
    <t>Акцизы по подакцизным товарам</t>
  </si>
  <si>
    <t>Налоги на совокупный доход</t>
  </si>
  <si>
    <t>Налог, взимаемый в связи с применением упрощенной системы налогообложения</t>
  </si>
  <si>
    <t xml:space="preserve">Единый налог на вмененный доход </t>
  </si>
  <si>
    <t>Единый сельскохозяйственный налог</t>
  </si>
  <si>
    <t>св.200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</si>
  <si>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</si>
  <si>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</si>
  <si>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лиц, зачисляемый в  бюджеты городских округов</t>
  </si>
  <si>
    <t>Налог на имущество организаций</t>
  </si>
  <si>
    <t>Транспортный налог</t>
  </si>
  <si>
    <t>Транспортный налог с организаций</t>
  </si>
  <si>
    <t>Транспортный налог с физ.лиц</t>
  </si>
  <si>
    <t xml:space="preserve"> Земельный налог </t>
  </si>
  <si>
    <t>Земельный налог с организаций</t>
  </si>
  <si>
    <t>Земельный налог с физических лиц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</si>
  <si>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</si>
  <si>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</si>
  <si>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 юр. лиц, физ. лиц в качестве ИП</t>
  </si>
  <si>
    <t xml:space="preserve"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</si>
  <si>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</si>
  <si>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 xml:space="preserve">Государственная пошлина за государственную регистрацию транспортных средств и иные юридически значимые действия </t>
  </si>
  <si>
    <t>Государственная пошлина за выдачу и обмен паспорта гражданина Российской Федерации</t>
  </si>
  <si>
    <t>Государственная пошлина за выдачу разрешения на установку рекламных конструкций</t>
  </si>
  <si>
    <t>Задолженность и перерасчеты по отмененным налогам, сборам</t>
  </si>
  <si>
    <t>Неналоговые доходы</t>
  </si>
  <si>
    <t xml:space="preserve">  Дивиденды по акциям и доходы от прочих форм участия в капитале, находящихся в собственности городских округов</t>
  </si>
  <si>
    <t>Доходы от сдачи в аренду имущества, находящегося в государственной и муниципальной собственности</t>
  </si>
  <si>
    <t xml:space="preserve"> Доходы, получаемые в виде арендной платы за земельные участки государственная собственность на которые не разграничена, и которые расположены в границах гор. округов...</t>
  </si>
  <si>
    <t xml:space="preserve"> Доходы получаемые в виде арендной платы за земельные участки государственная собственность на которые не разграничена, и которые расположены в границах гор. округов, а также средства от продажи права на заключение договоров аренды указанных зем. участков</t>
  </si>
  <si>
    <t xml:space="preserve"> Доходы, получаемые в виде арендной платы , а также средства от продажи права на заключение договоров аренды за земли, находящиеся в собственности городских округов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</si>
  <si>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</si>
  <si>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</si>
  <si>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</t>
  </si>
  <si>
    <t>Доходы от перечисления части прибыли, остающейся после уплаты налогов и иных обязательных платежей муниципальных унитарных предприятий</t>
  </si>
  <si>
    <t>Прочие поступления от использования имущества</t>
  </si>
  <si>
    <t>Плата за негативное воздействие на окружающую среду</t>
  </si>
  <si>
    <t>Сборы за выдачу органами местного самоуправления лицензий на розничную продажу алкогольной продукции…</t>
  </si>
  <si>
    <t xml:space="preserve">Прочие доходы от оказания платных услуг (работ) получателями средств бюджетов городских округов </t>
  </si>
  <si>
    <t xml:space="preserve">Доходы от оказания платных услуг </t>
  </si>
  <si>
    <t>Доходы, поступающие в порядке возмещения расходов</t>
  </si>
  <si>
    <t>Прочие доходы от компенсации затрат бюджетов</t>
  </si>
  <si>
    <t>Доходы от продажи квартир, находящихся в собственности городских округов</t>
  </si>
  <si>
    <t>Доходы от реализации иного имущества, находящегося в  собственности городских округов (в части реализации основных средств по указанному имуществу)</t>
  </si>
  <si>
    <t>Доходы от реализации  имущества, (в части реализации материальных запасов по указанному имуществу)</t>
  </si>
  <si>
    <t>Плата за увеличение площади земельных участков</t>
  </si>
  <si>
    <t>Доходы от продажи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</si>
  <si>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</si>
  <si>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 городских округов</t>
  </si>
  <si>
    <t>Доходы от приватизации имущества</t>
  </si>
  <si>
    <t>Штрафы, санкции,  возмещение ущерба</t>
  </si>
  <si>
    <t>Денежные взыскания (штрафы) за нарушение правил перевозки крупногабаритных грузов</t>
  </si>
  <si>
    <t>Поступления сумм в возмещение вреда, причиненного автомобильным дорогам</t>
  </si>
  <si>
    <t>Инициативные платежи</t>
  </si>
  <si>
    <t xml:space="preserve">Прочие неналоговые доходы </t>
  </si>
  <si>
    <t xml:space="preserve"> платежи на инфраструктуру города</t>
  </si>
  <si>
    <t>Суммы по искам о возмещении вреда, причиненного окружающей среде</t>
  </si>
  <si>
    <t>Просие неналоговые доходы</t>
  </si>
  <si>
    <t>Невыясненные поступления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</si>
</sst>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2"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Arial Cyr"/>
      <family val="2"/>
      <charset val="204"/>
    </font>
    <font>
      <sz val="11"/>
      <name val="Arial Cyr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60"/>
      <name val="Times New Roman"/>
      <family val="1"/>
      <charset val="204"/>
    </font>
    <font>
      <b/>
      <i/>
      <sz val="32"/>
      <name val="Constantia"/>
      <family val="1"/>
      <charset val="204"/>
    </font>
    <font>
      <b/>
      <i/>
      <sz val="35"/>
      <name val="Constantia"/>
      <family val="1"/>
      <charset val="204"/>
    </font>
    <font>
      <b/>
      <sz val="48"/>
      <name val="Palatino Linotype"/>
      <family val="1"/>
      <charset val="204"/>
    </font>
    <font>
      <b/>
      <sz val="42"/>
      <name val="Palatino Linotype"/>
      <family val="1"/>
      <charset val="204"/>
    </font>
    <font>
      <b/>
      <sz val="36"/>
      <name val="Palatino Linotype"/>
      <family val="1"/>
      <charset val="204"/>
    </font>
    <font>
      <b/>
      <sz val="18"/>
      <name val="Palatino Linotype"/>
      <family val="1"/>
      <charset val="204"/>
    </font>
    <font>
      <sz val="18"/>
      <name val="Arial Cyr"/>
      <family val="2"/>
      <charset val="204"/>
    </font>
    <font>
      <sz val="30"/>
      <name val="Times New Roman"/>
      <family val="1"/>
    </font>
    <font>
      <sz val="30"/>
      <name val="Arial Cyr"/>
      <family val="2"/>
      <charset val="204"/>
    </font>
    <font>
      <b/>
      <sz val="48"/>
      <name val="Times New Roman"/>
      <family val="1"/>
    </font>
    <font>
      <b/>
      <sz val="36"/>
      <name val="Times New Roman"/>
      <family val="1"/>
    </font>
    <font>
      <b/>
      <sz val="20"/>
      <name val="Times New Roman"/>
      <family val="1"/>
    </font>
    <font>
      <sz val="20"/>
      <name val="Arial Cyr"/>
      <family val="2"/>
      <charset val="204"/>
    </font>
    <font>
      <sz val="48"/>
      <name val="Times New Roman"/>
      <family val="1"/>
    </font>
    <font>
      <sz val="36"/>
      <name val="Times New Roman"/>
      <family val="1"/>
    </font>
    <font>
      <sz val="20"/>
      <name val="Times New Roman"/>
      <family val="1"/>
    </font>
    <font>
      <b/>
      <sz val="48"/>
      <name val="Times New Roman"/>
      <family val="1"/>
      <charset val="204"/>
    </font>
    <font>
      <sz val="48"/>
      <name val="Times New Roman"/>
      <family val="1"/>
      <charset val="204"/>
    </font>
    <font>
      <i/>
      <sz val="48"/>
      <name val="Times New Roman"/>
      <family val="1"/>
    </font>
    <font>
      <b/>
      <i/>
      <sz val="48"/>
      <name val="Times New Roman"/>
      <family val="1"/>
    </font>
    <font>
      <i/>
      <sz val="36"/>
      <name val="Times New Roman"/>
      <family val="1"/>
    </font>
    <font>
      <sz val="20"/>
      <name val="Times New Roman"/>
      <family val="1"/>
      <charset val="204"/>
    </font>
    <font>
      <i/>
      <sz val="20"/>
      <name val="Times New Roman"/>
      <family val="1"/>
    </font>
    <font>
      <i/>
      <sz val="48"/>
      <name val="Times New Roman"/>
      <family val="1"/>
      <charset val="204"/>
    </font>
    <font>
      <b/>
      <i/>
      <sz val="48"/>
      <name val="Times New Roman"/>
      <family val="1"/>
      <charset val="204"/>
    </font>
    <font>
      <i/>
      <sz val="20"/>
      <name val="Times New Roman"/>
      <family val="1"/>
      <charset val="204"/>
    </font>
    <font>
      <i/>
      <sz val="20"/>
      <name val="Arial Cyr"/>
      <family val="2"/>
      <charset val="204"/>
    </font>
    <font>
      <sz val="32"/>
      <name val="Arial Cyr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rgb="FFFFFF00"/>
        <bgColor indexed="27"/>
      </patternFill>
    </fill>
    <fill>
      <patternFill patternType="solid">
        <fgColor rgb="FFDFF9E2"/>
        <bgColor indexed="27"/>
      </patternFill>
    </fill>
    <fill>
      <patternFill patternType="solid">
        <fgColor rgb="FF92D050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5" fillId="0" borderId="0"/>
    <xf numFmtId="0" fontId="8" fillId="0" borderId="0"/>
  </cellStyleXfs>
  <cellXfs count="141">
    <xf numFmtId="0" fontId="0" fillId="0" borderId="0" xfId="0"/>
    <xf numFmtId="0" fontId="0" fillId="0" borderId="0" xfId="0" applyFont="1"/>
    <xf numFmtId="49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/>
    <xf numFmtId="164" fontId="4" fillId="0" borderId="0" xfId="0" applyNumberFormat="1" applyFont="1" applyAlignment="1">
      <alignment horizontal="right"/>
    </xf>
    <xf numFmtId="0" fontId="6" fillId="0" borderId="0" xfId="0" applyFont="1"/>
    <xf numFmtId="164" fontId="0" fillId="0" borderId="0" xfId="0" applyNumberFormat="1" applyFont="1"/>
    <xf numFmtId="0" fontId="0" fillId="0" borderId="0" xfId="0" applyFont="1" applyFill="1"/>
    <xf numFmtId="49" fontId="0" fillId="0" borderId="0" xfId="0" applyNumberFormat="1" applyFont="1" applyAlignment="1">
      <alignment horizontal="center" vertical="center" wrapText="1"/>
    </xf>
    <xf numFmtId="164" fontId="0" fillId="0" borderId="0" xfId="0" applyNumberFormat="1" applyFont="1" applyAlignment="1">
      <alignment horizontal="center"/>
    </xf>
    <xf numFmtId="0" fontId="7" fillId="0" borderId="0" xfId="0" applyFont="1"/>
    <xf numFmtId="49" fontId="4" fillId="0" borderId="0" xfId="0" applyNumberFormat="1" applyFont="1" applyBorder="1" applyAlignment="1">
      <alignment horizontal="center" vertical="center" wrapText="1"/>
    </xf>
    <xf numFmtId="164" fontId="9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vertical="center" wrapText="1"/>
    </xf>
    <xf numFmtId="1" fontId="10" fillId="0" borderId="1" xfId="0" applyNumberFormat="1" applyFont="1" applyBorder="1" applyAlignment="1">
      <alignment vertical="center"/>
    </xf>
    <xf numFmtId="164" fontId="10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vertical="center"/>
    </xf>
    <xf numFmtId="1" fontId="10" fillId="0" borderId="1" xfId="0" applyNumberFormat="1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vertical="center"/>
    </xf>
    <xf numFmtId="164" fontId="1" fillId="0" borderId="3" xfId="0" applyNumberFormat="1" applyFont="1" applyBorder="1" applyAlignment="1">
      <alignment horizontal="center" vertical="center"/>
    </xf>
    <xf numFmtId="1" fontId="10" fillId="0" borderId="5" xfId="0" applyNumberFormat="1" applyFont="1" applyBorder="1" applyAlignment="1">
      <alignment vertical="center"/>
    </xf>
    <xf numFmtId="164" fontId="10" fillId="0" borderId="5" xfId="0" applyNumberFormat="1" applyFont="1" applyBorder="1" applyAlignment="1">
      <alignment horizontal="center" vertical="center"/>
    </xf>
    <xf numFmtId="1" fontId="10" fillId="0" borderId="6" xfId="0" applyNumberFormat="1" applyFont="1" applyBorder="1" applyAlignment="1">
      <alignment vertical="center"/>
    </xf>
    <xf numFmtId="164" fontId="10" fillId="0" borderId="6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" fontId="1" fillId="2" borderId="1" xfId="0" applyNumberFormat="1" applyFont="1" applyFill="1" applyBorder="1" applyAlignment="1">
      <alignment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/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0" fontId="9" fillId="0" borderId="0" xfId="0" applyFont="1"/>
    <xf numFmtId="165" fontId="1" fillId="0" borderId="0" xfId="0" applyNumberFormat="1" applyFont="1" applyFill="1" applyBorder="1" applyAlignment="1">
      <alignment horizontal="right" vertical="center"/>
    </xf>
    <xf numFmtId="165" fontId="10" fillId="0" borderId="7" xfId="0" applyNumberFormat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165" fontId="10" fillId="0" borderId="5" xfId="0" applyNumberFormat="1" applyFont="1" applyFill="1" applyBorder="1" applyAlignment="1">
      <alignment horizontal="center" vertical="center"/>
    </xf>
    <xf numFmtId="165" fontId="10" fillId="0" borderId="6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/>
    </xf>
    <xf numFmtId="0" fontId="2" fillId="0" borderId="0" xfId="0" applyFont="1" applyBorder="1"/>
    <xf numFmtId="0" fontId="0" fillId="0" borderId="0" xfId="0" applyBorder="1"/>
    <xf numFmtId="0" fontId="14" fillId="0" borderId="0" xfId="0" applyFont="1" applyBorder="1" applyAlignment="1">
      <alignment horizontal="center" vertical="top"/>
    </xf>
    <xf numFmtId="0" fontId="15" fillId="0" borderId="0" xfId="0" applyFont="1" applyBorder="1" applyAlignment="1">
      <alignment horizontal="center" vertical="top"/>
    </xf>
    <xf numFmtId="0" fontId="16" fillId="5" borderId="5" xfId="0" applyFont="1" applyFill="1" applyBorder="1" applyAlignment="1">
      <alignment horizontal="center" vertical="center" wrapText="1"/>
    </xf>
    <xf numFmtId="164" fontId="17" fillId="5" borderId="5" xfId="0" applyNumberFormat="1" applyFont="1" applyFill="1" applyBorder="1" applyAlignment="1">
      <alignment horizontal="center" vertical="center" wrapText="1"/>
    </xf>
    <xf numFmtId="164" fontId="18" fillId="2" borderId="0" xfId="0" applyNumberFormat="1" applyFont="1" applyFill="1" applyBorder="1" applyAlignment="1">
      <alignment horizontal="center" vertical="center" wrapText="1"/>
    </xf>
    <xf numFmtId="164" fontId="19" fillId="2" borderId="0" xfId="0" applyNumberFormat="1" applyFont="1" applyFill="1" applyBorder="1" applyAlignment="1">
      <alignment horizontal="center" vertical="center" wrapText="1"/>
    </xf>
    <xf numFmtId="0" fontId="20" fillId="0" borderId="0" xfId="0" applyFont="1" applyBorder="1"/>
    <xf numFmtId="0" fontId="20" fillId="0" borderId="0" xfId="0" applyFont="1"/>
    <xf numFmtId="0" fontId="21" fillId="0" borderId="8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0" xfId="0" applyFont="1" applyBorder="1"/>
    <xf numFmtId="0" fontId="22" fillId="0" borderId="0" xfId="0" applyFont="1"/>
    <xf numFmtId="0" fontId="23" fillId="5" borderId="1" xfId="0" applyFont="1" applyFill="1" applyBorder="1" applyAlignment="1">
      <alignment horizontal="center" vertical="center" wrapText="1"/>
    </xf>
    <xf numFmtId="165" fontId="23" fillId="5" borderId="9" xfId="0" applyNumberFormat="1" applyFont="1" applyFill="1" applyBorder="1" applyAlignment="1">
      <alignment horizontal="center" vertical="center" wrapText="1"/>
    </xf>
    <xf numFmtId="165" fontId="23" fillId="5" borderId="5" xfId="0" applyNumberFormat="1" applyFont="1" applyFill="1" applyBorder="1" applyAlignment="1">
      <alignment horizontal="center" vertical="center" wrapText="1"/>
    </xf>
    <xf numFmtId="165" fontId="24" fillId="2" borderId="0" xfId="0" applyNumberFormat="1" applyFont="1" applyFill="1" applyBorder="1" applyAlignment="1">
      <alignment horizontal="center" vertical="center" wrapText="1"/>
    </xf>
    <xf numFmtId="165" fontId="25" fillId="2" borderId="0" xfId="0" applyNumberFormat="1" applyFont="1" applyFill="1" applyBorder="1" applyAlignment="1">
      <alignment horizontal="center" vertical="center" wrapText="1"/>
    </xf>
    <xf numFmtId="0" fontId="26" fillId="0" borderId="0" xfId="0" applyFont="1" applyBorder="1"/>
    <xf numFmtId="0" fontId="26" fillId="0" borderId="0" xfId="0" applyFont="1"/>
    <xf numFmtId="0" fontId="23" fillId="0" borderId="1" xfId="0" applyFont="1" applyFill="1" applyBorder="1" applyAlignment="1">
      <alignment horizontal="center" vertical="center" wrapText="1"/>
    </xf>
    <xf numFmtId="165" fontId="23" fillId="0" borderId="9" xfId="0" applyNumberFormat="1" applyFont="1" applyFill="1" applyBorder="1" applyAlignment="1">
      <alignment horizontal="center" vertical="center" wrapText="1"/>
    </xf>
    <xf numFmtId="165" fontId="23" fillId="6" borderId="9" xfId="0" applyNumberFormat="1" applyFont="1" applyFill="1" applyBorder="1" applyAlignment="1">
      <alignment horizontal="center" vertical="center" wrapText="1"/>
    </xf>
    <xf numFmtId="165" fontId="23" fillId="7" borderId="9" xfId="0" applyNumberFormat="1" applyFont="1" applyFill="1" applyBorder="1" applyAlignment="1">
      <alignment horizontal="center" vertical="center" wrapText="1"/>
    </xf>
    <xf numFmtId="165" fontId="23" fillId="7" borderId="5" xfId="0" applyNumberFormat="1" applyFont="1" applyFill="1" applyBorder="1" applyAlignment="1">
      <alignment horizontal="center" vertical="center" wrapText="1"/>
    </xf>
    <xf numFmtId="165" fontId="24" fillId="0" borderId="0" xfId="0" applyNumberFormat="1" applyFont="1" applyFill="1" applyBorder="1" applyAlignment="1">
      <alignment horizontal="center" vertical="center" wrapText="1"/>
    </xf>
    <xf numFmtId="165" fontId="25" fillId="0" borderId="0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165" fontId="27" fillId="0" borderId="9" xfId="0" applyNumberFormat="1" applyFont="1" applyFill="1" applyBorder="1" applyAlignment="1">
      <alignment horizontal="center" vertical="center" wrapText="1"/>
    </xf>
    <xf numFmtId="165" fontId="27" fillId="2" borderId="9" xfId="0" applyNumberFormat="1" applyFont="1" applyFill="1" applyBorder="1" applyAlignment="1">
      <alignment horizontal="center" vertical="center" wrapText="1"/>
    </xf>
    <xf numFmtId="165" fontId="27" fillId="7" borderId="9" xfId="0" applyNumberFormat="1" applyFont="1" applyFill="1" applyBorder="1" applyAlignment="1">
      <alignment horizontal="center" vertical="center" wrapText="1"/>
    </xf>
    <xf numFmtId="165" fontId="27" fillId="6" borderId="9" xfId="0" applyNumberFormat="1" applyFont="1" applyFill="1" applyBorder="1" applyAlignment="1">
      <alignment horizontal="center" vertical="center" wrapText="1"/>
    </xf>
    <xf numFmtId="165" fontId="28" fillId="0" borderId="0" xfId="0" applyNumberFormat="1" applyFont="1" applyFill="1" applyBorder="1" applyAlignment="1">
      <alignment horizontal="center" vertical="center" wrapText="1"/>
    </xf>
    <xf numFmtId="165" fontId="29" fillId="0" borderId="0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165" fontId="30" fillId="0" borderId="9" xfId="0" applyNumberFormat="1" applyFont="1" applyFill="1" applyBorder="1" applyAlignment="1">
      <alignment horizontal="center" vertical="center" wrapText="1"/>
    </xf>
    <xf numFmtId="165" fontId="30" fillId="2" borderId="9" xfId="0" applyNumberFormat="1" applyFont="1" applyFill="1" applyBorder="1" applyAlignment="1">
      <alignment horizontal="center" vertical="center" wrapText="1"/>
    </xf>
    <xf numFmtId="165" fontId="30" fillId="7" borderId="9" xfId="0" applyNumberFormat="1" applyFont="1" applyFill="1" applyBorder="1" applyAlignment="1">
      <alignment horizontal="center" vertical="center" wrapText="1"/>
    </xf>
    <xf numFmtId="165" fontId="30" fillId="6" borderId="9" xfId="0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165" fontId="31" fillId="0" borderId="9" xfId="0" applyNumberFormat="1" applyFont="1" applyFill="1" applyBorder="1" applyAlignment="1">
      <alignment horizontal="center" vertical="center" wrapText="1"/>
    </xf>
    <xf numFmtId="165" fontId="23" fillId="2" borderId="9" xfId="0" applyNumberFormat="1" applyFont="1" applyFill="1" applyBorder="1" applyAlignment="1">
      <alignment horizontal="center" vertical="center" wrapText="1"/>
    </xf>
    <xf numFmtId="165" fontId="27" fillId="0" borderId="10" xfId="0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165" fontId="32" fillId="0" borderId="10" xfId="0" applyNumberFormat="1" applyFont="1" applyFill="1" applyBorder="1" applyAlignment="1">
      <alignment horizontal="center" vertical="center" wrapText="1"/>
    </xf>
    <xf numFmtId="165" fontId="32" fillId="2" borderId="9" xfId="0" applyNumberFormat="1" applyFont="1" applyFill="1" applyBorder="1" applyAlignment="1">
      <alignment horizontal="center" vertical="center" wrapText="1"/>
    </xf>
    <xf numFmtId="165" fontId="33" fillId="2" borderId="9" xfId="0" applyNumberFormat="1" applyFont="1" applyFill="1" applyBorder="1" applyAlignment="1">
      <alignment horizontal="center" vertical="center" wrapText="1"/>
    </xf>
    <xf numFmtId="165" fontId="32" fillId="0" borderId="9" xfId="0" applyNumberFormat="1" applyFont="1" applyFill="1" applyBorder="1" applyAlignment="1">
      <alignment horizontal="center" vertical="center" wrapText="1"/>
    </xf>
    <xf numFmtId="165" fontId="32" fillId="7" borderId="9" xfId="0" applyNumberFormat="1" applyFont="1" applyFill="1" applyBorder="1" applyAlignment="1">
      <alignment horizontal="center" vertical="center" wrapText="1"/>
    </xf>
    <xf numFmtId="165" fontId="32" fillId="6" borderId="9" xfId="0" applyNumberFormat="1" applyFont="1" applyFill="1" applyBorder="1" applyAlignment="1">
      <alignment horizontal="center" vertical="center" wrapText="1"/>
    </xf>
    <xf numFmtId="165" fontId="34" fillId="0" borderId="0" xfId="0" applyNumberFormat="1" applyFont="1" applyFill="1" applyBorder="1" applyAlignment="1">
      <alignment horizontal="center" vertical="center" wrapText="1"/>
    </xf>
    <xf numFmtId="165" fontId="35" fillId="0" borderId="0" xfId="0" applyNumberFormat="1" applyFont="1" applyFill="1" applyBorder="1" applyAlignment="1">
      <alignment horizontal="center" vertical="center" wrapText="1"/>
    </xf>
    <xf numFmtId="165" fontId="36" fillId="0" borderId="0" xfId="0" applyNumberFormat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165" fontId="37" fillId="0" borderId="9" xfId="0" applyNumberFormat="1" applyFont="1" applyFill="1" applyBorder="1" applyAlignment="1">
      <alignment horizontal="center" vertical="center" wrapText="1"/>
    </xf>
    <xf numFmtId="165" fontId="37" fillId="2" borderId="9" xfId="0" applyNumberFormat="1" applyFont="1" applyFill="1" applyBorder="1" applyAlignment="1">
      <alignment horizontal="center" vertical="center" wrapText="1"/>
    </xf>
    <xf numFmtId="165" fontId="38" fillId="2" borderId="9" xfId="0" applyNumberFormat="1" applyFont="1" applyFill="1" applyBorder="1" applyAlignment="1">
      <alignment horizontal="center" vertical="center" wrapText="1"/>
    </xf>
    <xf numFmtId="165" fontId="37" fillId="7" borderId="9" xfId="0" applyNumberFormat="1" applyFont="1" applyFill="1" applyBorder="1" applyAlignment="1">
      <alignment horizontal="center" vertical="center" wrapText="1"/>
    </xf>
    <xf numFmtId="165" fontId="37" fillId="6" borderId="9" xfId="0" applyNumberFormat="1" applyFont="1" applyFill="1" applyBorder="1" applyAlignment="1">
      <alignment horizontal="center" vertical="center" wrapText="1"/>
    </xf>
    <xf numFmtId="165" fontId="31" fillId="2" borderId="9" xfId="0" applyNumberFormat="1" applyFont="1" applyFill="1" applyBorder="1" applyAlignment="1">
      <alignment horizontal="center" vertical="center" wrapText="1"/>
    </xf>
    <xf numFmtId="165" fontId="31" fillId="7" borderId="9" xfId="0" applyNumberFormat="1" applyFont="1" applyFill="1" applyBorder="1" applyAlignment="1">
      <alignment horizontal="center" vertical="center" wrapText="1"/>
    </xf>
    <xf numFmtId="165" fontId="31" fillId="6" borderId="9" xfId="0" applyNumberFormat="1" applyFont="1" applyFill="1" applyBorder="1" applyAlignment="1">
      <alignment horizontal="center" vertical="center" wrapText="1"/>
    </xf>
    <xf numFmtId="165" fontId="39" fillId="0" borderId="0" xfId="0" applyNumberFormat="1" applyFont="1" applyFill="1" applyBorder="1" applyAlignment="1">
      <alignment horizontal="center" vertical="center" wrapText="1"/>
    </xf>
    <xf numFmtId="165" fontId="33" fillId="0" borderId="9" xfId="0" applyNumberFormat="1" applyFont="1" applyFill="1" applyBorder="1" applyAlignment="1">
      <alignment horizontal="center" vertical="center" wrapText="1"/>
    </xf>
    <xf numFmtId="0" fontId="40" fillId="0" borderId="0" xfId="0" applyFont="1" applyBorder="1"/>
    <xf numFmtId="0" fontId="40" fillId="0" borderId="0" xfId="0" applyFont="1"/>
    <xf numFmtId="165" fontId="33" fillId="6" borderId="9" xfId="0" applyNumberFormat="1" applyFont="1" applyFill="1" applyBorder="1" applyAlignment="1">
      <alignment horizontal="center" vertical="center" wrapText="1"/>
    </xf>
    <xf numFmtId="0" fontId="41" fillId="0" borderId="0" xfId="0" applyFont="1"/>
    <xf numFmtId="0" fontId="41" fillId="2" borderId="0" xfId="0" applyFont="1" applyFill="1"/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A1ED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77;&#1090;&#1077;&#1074;&#1072;&#1103;/&#1048;&#1057;&#1055;&#1054;&#1051;&#1053;&#1045;&#1053;&#1048;&#1045;%20&#1041;&#1070;&#1044;&#1046;&#1045;&#1058;&#1040;%20&#1053;&#1040;%20&#1057;&#1040;&#1049;&#1058;/&#1080;&#1089;&#1087;&#1086;&#1083;&#1085;&#1077;&#1085;&#1080;&#1077;%20&#1073;&#1102;&#1076;&#1078;&#1077;&#1090;&#1072;%20&#1089;&#1072;&#1081;&#1090;_2024/&#1080;&#1089;&#1087;&#1086;&#1083;&#1085;&#1077;&#1085;&#1080;&#1077;%20&#1085;&#1072;%20&#1089;&#1072;&#1081;&#1090;%20%2001.09.2024/&#1080;&#1089;&#1087;.%20&#1085;&#1072;%2001.09.2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ходы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2"/>
  <sheetViews>
    <sheetView view="pageBreakPreview" zoomScale="33" zoomScaleSheetLayoutView="33" workbookViewId="0">
      <pane xSplit="1" ySplit="1" topLeftCell="B2" activePane="bottomRight" state="frozen"/>
      <selection pane="topRight" activeCell="S1" sqref="S1"/>
      <selection pane="bottomLeft" activeCell="A49" sqref="A49"/>
      <selection pane="bottomRight" activeCell="M80" sqref="M80"/>
    </sheetView>
  </sheetViews>
  <sheetFormatPr defaultRowHeight="40.5"/>
  <cols>
    <col min="1" max="1" width="255.5703125" style="139" customWidth="1"/>
    <col min="2" max="2" width="80.5703125" style="139" customWidth="1"/>
    <col min="3" max="3" width="36.28515625" style="139" hidden="1" customWidth="1"/>
    <col min="4" max="4" width="47.140625" style="139" hidden="1" customWidth="1"/>
    <col min="5" max="5" width="51.85546875" style="139" hidden="1" customWidth="1"/>
    <col min="6" max="6" width="53.5703125" style="139" hidden="1" customWidth="1"/>
    <col min="7" max="7" width="75" style="139" customWidth="1"/>
    <col min="8" max="8" width="50.7109375" style="139" hidden="1" customWidth="1"/>
    <col min="9" max="9" width="64.7109375" style="139" customWidth="1"/>
    <col min="10" max="10" width="55.85546875" style="139" hidden="1" customWidth="1"/>
    <col min="11" max="11" width="30.85546875" style="70" customWidth="1"/>
    <col min="12" max="12" width="37.5703125" style="70" customWidth="1"/>
    <col min="13" max="13" width="31.5703125" style="70" customWidth="1"/>
    <col min="14" max="14" width="37.28515625" style="70" customWidth="1"/>
    <col min="15" max="15" width="35.28515625" style="70" customWidth="1"/>
    <col min="16" max="16" width="33" style="70" customWidth="1"/>
    <col min="17" max="17" width="19" style="70" customWidth="1"/>
    <col min="18" max="18" width="9.140625" style="71"/>
    <col min="257" max="257" width="255.5703125" customWidth="1"/>
    <col min="258" max="258" width="80.5703125" customWidth="1"/>
    <col min="259" max="262" width="0" hidden="1" customWidth="1"/>
    <col min="263" max="263" width="75" customWidth="1"/>
    <col min="264" max="264" width="0" hidden="1" customWidth="1"/>
    <col min="265" max="265" width="64.7109375" customWidth="1"/>
    <col min="266" max="266" width="0" hidden="1" customWidth="1"/>
    <col min="267" max="267" width="30.85546875" customWidth="1"/>
    <col min="268" max="268" width="37.5703125" customWidth="1"/>
    <col min="269" max="269" width="31.5703125" customWidth="1"/>
    <col min="270" max="270" width="37.28515625" customWidth="1"/>
    <col min="271" max="271" width="35.28515625" customWidth="1"/>
    <col min="272" max="272" width="33" customWidth="1"/>
    <col min="273" max="273" width="19" customWidth="1"/>
    <col min="513" max="513" width="255.5703125" customWidth="1"/>
    <col min="514" max="514" width="80.5703125" customWidth="1"/>
    <col min="515" max="518" width="0" hidden="1" customWidth="1"/>
    <col min="519" max="519" width="75" customWidth="1"/>
    <col min="520" max="520" width="0" hidden="1" customWidth="1"/>
    <col min="521" max="521" width="64.7109375" customWidth="1"/>
    <col min="522" max="522" width="0" hidden="1" customWidth="1"/>
    <col min="523" max="523" width="30.85546875" customWidth="1"/>
    <col min="524" max="524" width="37.5703125" customWidth="1"/>
    <col min="525" max="525" width="31.5703125" customWidth="1"/>
    <col min="526" max="526" width="37.28515625" customWidth="1"/>
    <col min="527" max="527" width="35.28515625" customWidth="1"/>
    <col min="528" max="528" width="33" customWidth="1"/>
    <col min="529" max="529" width="19" customWidth="1"/>
    <col min="769" max="769" width="255.5703125" customWidth="1"/>
    <col min="770" max="770" width="80.5703125" customWidth="1"/>
    <col min="771" max="774" width="0" hidden="1" customWidth="1"/>
    <col min="775" max="775" width="75" customWidth="1"/>
    <col min="776" max="776" width="0" hidden="1" customWidth="1"/>
    <col min="777" max="777" width="64.7109375" customWidth="1"/>
    <col min="778" max="778" width="0" hidden="1" customWidth="1"/>
    <col min="779" max="779" width="30.85546875" customWidth="1"/>
    <col min="780" max="780" width="37.5703125" customWidth="1"/>
    <col min="781" max="781" width="31.5703125" customWidth="1"/>
    <col min="782" max="782" width="37.28515625" customWidth="1"/>
    <col min="783" max="783" width="35.28515625" customWidth="1"/>
    <col min="784" max="784" width="33" customWidth="1"/>
    <col min="785" max="785" width="19" customWidth="1"/>
    <col min="1025" max="1025" width="255.5703125" customWidth="1"/>
    <col min="1026" max="1026" width="80.5703125" customWidth="1"/>
    <col min="1027" max="1030" width="0" hidden="1" customWidth="1"/>
    <col min="1031" max="1031" width="75" customWidth="1"/>
    <col min="1032" max="1032" width="0" hidden="1" customWidth="1"/>
    <col min="1033" max="1033" width="64.7109375" customWidth="1"/>
    <col min="1034" max="1034" width="0" hidden="1" customWidth="1"/>
    <col min="1035" max="1035" width="30.85546875" customWidth="1"/>
    <col min="1036" max="1036" width="37.5703125" customWidth="1"/>
    <col min="1037" max="1037" width="31.5703125" customWidth="1"/>
    <col min="1038" max="1038" width="37.28515625" customWidth="1"/>
    <col min="1039" max="1039" width="35.28515625" customWidth="1"/>
    <col min="1040" max="1040" width="33" customWidth="1"/>
    <col min="1041" max="1041" width="19" customWidth="1"/>
    <col min="1281" max="1281" width="255.5703125" customWidth="1"/>
    <col min="1282" max="1282" width="80.5703125" customWidth="1"/>
    <col min="1283" max="1286" width="0" hidden="1" customWidth="1"/>
    <col min="1287" max="1287" width="75" customWidth="1"/>
    <col min="1288" max="1288" width="0" hidden="1" customWidth="1"/>
    <col min="1289" max="1289" width="64.7109375" customWidth="1"/>
    <col min="1290" max="1290" width="0" hidden="1" customWidth="1"/>
    <col min="1291" max="1291" width="30.85546875" customWidth="1"/>
    <col min="1292" max="1292" width="37.5703125" customWidth="1"/>
    <col min="1293" max="1293" width="31.5703125" customWidth="1"/>
    <col min="1294" max="1294" width="37.28515625" customWidth="1"/>
    <col min="1295" max="1295" width="35.28515625" customWidth="1"/>
    <col min="1296" max="1296" width="33" customWidth="1"/>
    <col min="1297" max="1297" width="19" customWidth="1"/>
    <col min="1537" max="1537" width="255.5703125" customWidth="1"/>
    <col min="1538" max="1538" width="80.5703125" customWidth="1"/>
    <col min="1539" max="1542" width="0" hidden="1" customWidth="1"/>
    <col min="1543" max="1543" width="75" customWidth="1"/>
    <col min="1544" max="1544" width="0" hidden="1" customWidth="1"/>
    <col min="1545" max="1545" width="64.7109375" customWidth="1"/>
    <col min="1546" max="1546" width="0" hidden="1" customWidth="1"/>
    <col min="1547" max="1547" width="30.85546875" customWidth="1"/>
    <col min="1548" max="1548" width="37.5703125" customWidth="1"/>
    <col min="1549" max="1549" width="31.5703125" customWidth="1"/>
    <col min="1550" max="1550" width="37.28515625" customWidth="1"/>
    <col min="1551" max="1551" width="35.28515625" customWidth="1"/>
    <col min="1552" max="1552" width="33" customWidth="1"/>
    <col min="1553" max="1553" width="19" customWidth="1"/>
    <col min="1793" max="1793" width="255.5703125" customWidth="1"/>
    <col min="1794" max="1794" width="80.5703125" customWidth="1"/>
    <col min="1795" max="1798" width="0" hidden="1" customWidth="1"/>
    <col min="1799" max="1799" width="75" customWidth="1"/>
    <col min="1800" max="1800" width="0" hidden="1" customWidth="1"/>
    <col min="1801" max="1801" width="64.7109375" customWidth="1"/>
    <col min="1802" max="1802" width="0" hidden="1" customWidth="1"/>
    <col min="1803" max="1803" width="30.85546875" customWidth="1"/>
    <col min="1804" max="1804" width="37.5703125" customWidth="1"/>
    <col min="1805" max="1805" width="31.5703125" customWidth="1"/>
    <col min="1806" max="1806" width="37.28515625" customWidth="1"/>
    <col min="1807" max="1807" width="35.28515625" customWidth="1"/>
    <col min="1808" max="1808" width="33" customWidth="1"/>
    <col min="1809" max="1809" width="19" customWidth="1"/>
    <col min="2049" max="2049" width="255.5703125" customWidth="1"/>
    <col min="2050" max="2050" width="80.5703125" customWidth="1"/>
    <col min="2051" max="2054" width="0" hidden="1" customWidth="1"/>
    <col min="2055" max="2055" width="75" customWidth="1"/>
    <col min="2056" max="2056" width="0" hidden="1" customWidth="1"/>
    <col min="2057" max="2057" width="64.7109375" customWidth="1"/>
    <col min="2058" max="2058" width="0" hidden="1" customWidth="1"/>
    <col min="2059" max="2059" width="30.85546875" customWidth="1"/>
    <col min="2060" max="2060" width="37.5703125" customWidth="1"/>
    <col min="2061" max="2061" width="31.5703125" customWidth="1"/>
    <col min="2062" max="2062" width="37.28515625" customWidth="1"/>
    <col min="2063" max="2063" width="35.28515625" customWidth="1"/>
    <col min="2064" max="2064" width="33" customWidth="1"/>
    <col min="2065" max="2065" width="19" customWidth="1"/>
    <col min="2305" max="2305" width="255.5703125" customWidth="1"/>
    <col min="2306" max="2306" width="80.5703125" customWidth="1"/>
    <col min="2307" max="2310" width="0" hidden="1" customWidth="1"/>
    <col min="2311" max="2311" width="75" customWidth="1"/>
    <col min="2312" max="2312" width="0" hidden="1" customWidth="1"/>
    <col min="2313" max="2313" width="64.7109375" customWidth="1"/>
    <col min="2314" max="2314" width="0" hidden="1" customWidth="1"/>
    <col min="2315" max="2315" width="30.85546875" customWidth="1"/>
    <col min="2316" max="2316" width="37.5703125" customWidth="1"/>
    <col min="2317" max="2317" width="31.5703125" customWidth="1"/>
    <col min="2318" max="2318" width="37.28515625" customWidth="1"/>
    <col min="2319" max="2319" width="35.28515625" customWidth="1"/>
    <col min="2320" max="2320" width="33" customWidth="1"/>
    <col min="2321" max="2321" width="19" customWidth="1"/>
    <col min="2561" max="2561" width="255.5703125" customWidth="1"/>
    <col min="2562" max="2562" width="80.5703125" customWidth="1"/>
    <col min="2563" max="2566" width="0" hidden="1" customWidth="1"/>
    <col min="2567" max="2567" width="75" customWidth="1"/>
    <col min="2568" max="2568" width="0" hidden="1" customWidth="1"/>
    <col min="2569" max="2569" width="64.7109375" customWidth="1"/>
    <col min="2570" max="2570" width="0" hidden="1" customWidth="1"/>
    <col min="2571" max="2571" width="30.85546875" customWidth="1"/>
    <col min="2572" max="2572" width="37.5703125" customWidth="1"/>
    <col min="2573" max="2573" width="31.5703125" customWidth="1"/>
    <col min="2574" max="2574" width="37.28515625" customWidth="1"/>
    <col min="2575" max="2575" width="35.28515625" customWidth="1"/>
    <col min="2576" max="2576" width="33" customWidth="1"/>
    <col min="2577" max="2577" width="19" customWidth="1"/>
    <col min="2817" max="2817" width="255.5703125" customWidth="1"/>
    <col min="2818" max="2818" width="80.5703125" customWidth="1"/>
    <col min="2819" max="2822" width="0" hidden="1" customWidth="1"/>
    <col min="2823" max="2823" width="75" customWidth="1"/>
    <col min="2824" max="2824" width="0" hidden="1" customWidth="1"/>
    <col min="2825" max="2825" width="64.7109375" customWidth="1"/>
    <col min="2826" max="2826" width="0" hidden="1" customWidth="1"/>
    <col min="2827" max="2827" width="30.85546875" customWidth="1"/>
    <col min="2828" max="2828" width="37.5703125" customWidth="1"/>
    <col min="2829" max="2829" width="31.5703125" customWidth="1"/>
    <col min="2830" max="2830" width="37.28515625" customWidth="1"/>
    <col min="2831" max="2831" width="35.28515625" customWidth="1"/>
    <col min="2832" max="2832" width="33" customWidth="1"/>
    <col min="2833" max="2833" width="19" customWidth="1"/>
    <col min="3073" max="3073" width="255.5703125" customWidth="1"/>
    <col min="3074" max="3074" width="80.5703125" customWidth="1"/>
    <col min="3075" max="3078" width="0" hidden="1" customWidth="1"/>
    <col min="3079" max="3079" width="75" customWidth="1"/>
    <col min="3080" max="3080" width="0" hidden="1" customWidth="1"/>
    <col min="3081" max="3081" width="64.7109375" customWidth="1"/>
    <col min="3082" max="3082" width="0" hidden="1" customWidth="1"/>
    <col min="3083" max="3083" width="30.85546875" customWidth="1"/>
    <col min="3084" max="3084" width="37.5703125" customWidth="1"/>
    <col min="3085" max="3085" width="31.5703125" customWidth="1"/>
    <col min="3086" max="3086" width="37.28515625" customWidth="1"/>
    <col min="3087" max="3087" width="35.28515625" customWidth="1"/>
    <col min="3088" max="3088" width="33" customWidth="1"/>
    <col min="3089" max="3089" width="19" customWidth="1"/>
    <col min="3329" max="3329" width="255.5703125" customWidth="1"/>
    <col min="3330" max="3330" width="80.5703125" customWidth="1"/>
    <col min="3331" max="3334" width="0" hidden="1" customWidth="1"/>
    <col min="3335" max="3335" width="75" customWidth="1"/>
    <col min="3336" max="3336" width="0" hidden="1" customWidth="1"/>
    <col min="3337" max="3337" width="64.7109375" customWidth="1"/>
    <col min="3338" max="3338" width="0" hidden="1" customWidth="1"/>
    <col min="3339" max="3339" width="30.85546875" customWidth="1"/>
    <col min="3340" max="3340" width="37.5703125" customWidth="1"/>
    <col min="3341" max="3341" width="31.5703125" customWidth="1"/>
    <col min="3342" max="3342" width="37.28515625" customWidth="1"/>
    <col min="3343" max="3343" width="35.28515625" customWidth="1"/>
    <col min="3344" max="3344" width="33" customWidth="1"/>
    <col min="3345" max="3345" width="19" customWidth="1"/>
    <col min="3585" max="3585" width="255.5703125" customWidth="1"/>
    <col min="3586" max="3586" width="80.5703125" customWidth="1"/>
    <col min="3587" max="3590" width="0" hidden="1" customWidth="1"/>
    <col min="3591" max="3591" width="75" customWidth="1"/>
    <col min="3592" max="3592" width="0" hidden="1" customWidth="1"/>
    <col min="3593" max="3593" width="64.7109375" customWidth="1"/>
    <col min="3594" max="3594" width="0" hidden="1" customWidth="1"/>
    <col min="3595" max="3595" width="30.85546875" customWidth="1"/>
    <col min="3596" max="3596" width="37.5703125" customWidth="1"/>
    <col min="3597" max="3597" width="31.5703125" customWidth="1"/>
    <col min="3598" max="3598" width="37.28515625" customWidth="1"/>
    <col min="3599" max="3599" width="35.28515625" customWidth="1"/>
    <col min="3600" max="3600" width="33" customWidth="1"/>
    <col min="3601" max="3601" width="19" customWidth="1"/>
    <col min="3841" max="3841" width="255.5703125" customWidth="1"/>
    <col min="3842" max="3842" width="80.5703125" customWidth="1"/>
    <col min="3843" max="3846" width="0" hidden="1" customWidth="1"/>
    <col min="3847" max="3847" width="75" customWidth="1"/>
    <col min="3848" max="3848" width="0" hidden="1" customWidth="1"/>
    <col min="3849" max="3849" width="64.7109375" customWidth="1"/>
    <col min="3850" max="3850" width="0" hidden="1" customWidth="1"/>
    <col min="3851" max="3851" width="30.85546875" customWidth="1"/>
    <col min="3852" max="3852" width="37.5703125" customWidth="1"/>
    <col min="3853" max="3853" width="31.5703125" customWidth="1"/>
    <col min="3854" max="3854" width="37.28515625" customWidth="1"/>
    <col min="3855" max="3855" width="35.28515625" customWidth="1"/>
    <col min="3856" max="3856" width="33" customWidth="1"/>
    <col min="3857" max="3857" width="19" customWidth="1"/>
    <col min="4097" max="4097" width="255.5703125" customWidth="1"/>
    <col min="4098" max="4098" width="80.5703125" customWidth="1"/>
    <col min="4099" max="4102" width="0" hidden="1" customWidth="1"/>
    <col min="4103" max="4103" width="75" customWidth="1"/>
    <col min="4104" max="4104" width="0" hidden="1" customWidth="1"/>
    <col min="4105" max="4105" width="64.7109375" customWidth="1"/>
    <col min="4106" max="4106" width="0" hidden="1" customWidth="1"/>
    <col min="4107" max="4107" width="30.85546875" customWidth="1"/>
    <col min="4108" max="4108" width="37.5703125" customWidth="1"/>
    <col min="4109" max="4109" width="31.5703125" customWidth="1"/>
    <col min="4110" max="4110" width="37.28515625" customWidth="1"/>
    <col min="4111" max="4111" width="35.28515625" customWidth="1"/>
    <col min="4112" max="4112" width="33" customWidth="1"/>
    <col min="4113" max="4113" width="19" customWidth="1"/>
    <col min="4353" max="4353" width="255.5703125" customWidth="1"/>
    <col min="4354" max="4354" width="80.5703125" customWidth="1"/>
    <col min="4355" max="4358" width="0" hidden="1" customWidth="1"/>
    <col min="4359" max="4359" width="75" customWidth="1"/>
    <col min="4360" max="4360" width="0" hidden="1" customWidth="1"/>
    <col min="4361" max="4361" width="64.7109375" customWidth="1"/>
    <col min="4362" max="4362" width="0" hidden="1" customWidth="1"/>
    <col min="4363" max="4363" width="30.85546875" customWidth="1"/>
    <col min="4364" max="4364" width="37.5703125" customWidth="1"/>
    <col min="4365" max="4365" width="31.5703125" customWidth="1"/>
    <col min="4366" max="4366" width="37.28515625" customWidth="1"/>
    <col min="4367" max="4367" width="35.28515625" customWidth="1"/>
    <col min="4368" max="4368" width="33" customWidth="1"/>
    <col min="4369" max="4369" width="19" customWidth="1"/>
    <col min="4609" max="4609" width="255.5703125" customWidth="1"/>
    <col min="4610" max="4610" width="80.5703125" customWidth="1"/>
    <col min="4611" max="4614" width="0" hidden="1" customWidth="1"/>
    <col min="4615" max="4615" width="75" customWidth="1"/>
    <col min="4616" max="4616" width="0" hidden="1" customWidth="1"/>
    <col min="4617" max="4617" width="64.7109375" customWidth="1"/>
    <col min="4618" max="4618" width="0" hidden="1" customWidth="1"/>
    <col min="4619" max="4619" width="30.85546875" customWidth="1"/>
    <col min="4620" max="4620" width="37.5703125" customWidth="1"/>
    <col min="4621" max="4621" width="31.5703125" customWidth="1"/>
    <col min="4622" max="4622" width="37.28515625" customWidth="1"/>
    <col min="4623" max="4623" width="35.28515625" customWidth="1"/>
    <col min="4624" max="4624" width="33" customWidth="1"/>
    <col min="4625" max="4625" width="19" customWidth="1"/>
    <col min="4865" max="4865" width="255.5703125" customWidth="1"/>
    <col min="4866" max="4866" width="80.5703125" customWidth="1"/>
    <col min="4867" max="4870" width="0" hidden="1" customWidth="1"/>
    <col min="4871" max="4871" width="75" customWidth="1"/>
    <col min="4872" max="4872" width="0" hidden="1" customWidth="1"/>
    <col min="4873" max="4873" width="64.7109375" customWidth="1"/>
    <col min="4874" max="4874" width="0" hidden="1" customWidth="1"/>
    <col min="4875" max="4875" width="30.85546875" customWidth="1"/>
    <col min="4876" max="4876" width="37.5703125" customWidth="1"/>
    <col min="4877" max="4877" width="31.5703125" customWidth="1"/>
    <col min="4878" max="4878" width="37.28515625" customWidth="1"/>
    <col min="4879" max="4879" width="35.28515625" customWidth="1"/>
    <col min="4880" max="4880" width="33" customWidth="1"/>
    <col min="4881" max="4881" width="19" customWidth="1"/>
    <col min="5121" max="5121" width="255.5703125" customWidth="1"/>
    <col min="5122" max="5122" width="80.5703125" customWidth="1"/>
    <col min="5123" max="5126" width="0" hidden="1" customWidth="1"/>
    <col min="5127" max="5127" width="75" customWidth="1"/>
    <col min="5128" max="5128" width="0" hidden="1" customWidth="1"/>
    <col min="5129" max="5129" width="64.7109375" customWidth="1"/>
    <col min="5130" max="5130" width="0" hidden="1" customWidth="1"/>
    <col min="5131" max="5131" width="30.85546875" customWidth="1"/>
    <col min="5132" max="5132" width="37.5703125" customWidth="1"/>
    <col min="5133" max="5133" width="31.5703125" customWidth="1"/>
    <col min="5134" max="5134" width="37.28515625" customWidth="1"/>
    <col min="5135" max="5135" width="35.28515625" customWidth="1"/>
    <col min="5136" max="5136" width="33" customWidth="1"/>
    <col min="5137" max="5137" width="19" customWidth="1"/>
    <col min="5377" max="5377" width="255.5703125" customWidth="1"/>
    <col min="5378" max="5378" width="80.5703125" customWidth="1"/>
    <col min="5379" max="5382" width="0" hidden="1" customWidth="1"/>
    <col min="5383" max="5383" width="75" customWidth="1"/>
    <col min="5384" max="5384" width="0" hidden="1" customWidth="1"/>
    <col min="5385" max="5385" width="64.7109375" customWidth="1"/>
    <col min="5386" max="5386" width="0" hidden="1" customWidth="1"/>
    <col min="5387" max="5387" width="30.85546875" customWidth="1"/>
    <col min="5388" max="5388" width="37.5703125" customWidth="1"/>
    <col min="5389" max="5389" width="31.5703125" customWidth="1"/>
    <col min="5390" max="5390" width="37.28515625" customWidth="1"/>
    <col min="5391" max="5391" width="35.28515625" customWidth="1"/>
    <col min="5392" max="5392" width="33" customWidth="1"/>
    <col min="5393" max="5393" width="19" customWidth="1"/>
    <col min="5633" max="5633" width="255.5703125" customWidth="1"/>
    <col min="5634" max="5634" width="80.5703125" customWidth="1"/>
    <col min="5635" max="5638" width="0" hidden="1" customWidth="1"/>
    <col min="5639" max="5639" width="75" customWidth="1"/>
    <col min="5640" max="5640" width="0" hidden="1" customWidth="1"/>
    <col min="5641" max="5641" width="64.7109375" customWidth="1"/>
    <col min="5642" max="5642" width="0" hidden="1" customWidth="1"/>
    <col min="5643" max="5643" width="30.85546875" customWidth="1"/>
    <col min="5644" max="5644" width="37.5703125" customWidth="1"/>
    <col min="5645" max="5645" width="31.5703125" customWidth="1"/>
    <col min="5646" max="5646" width="37.28515625" customWidth="1"/>
    <col min="5647" max="5647" width="35.28515625" customWidth="1"/>
    <col min="5648" max="5648" width="33" customWidth="1"/>
    <col min="5649" max="5649" width="19" customWidth="1"/>
    <col min="5889" max="5889" width="255.5703125" customWidth="1"/>
    <col min="5890" max="5890" width="80.5703125" customWidth="1"/>
    <col min="5891" max="5894" width="0" hidden="1" customWidth="1"/>
    <col min="5895" max="5895" width="75" customWidth="1"/>
    <col min="5896" max="5896" width="0" hidden="1" customWidth="1"/>
    <col min="5897" max="5897" width="64.7109375" customWidth="1"/>
    <col min="5898" max="5898" width="0" hidden="1" customWidth="1"/>
    <col min="5899" max="5899" width="30.85546875" customWidth="1"/>
    <col min="5900" max="5900" width="37.5703125" customWidth="1"/>
    <col min="5901" max="5901" width="31.5703125" customWidth="1"/>
    <col min="5902" max="5902" width="37.28515625" customWidth="1"/>
    <col min="5903" max="5903" width="35.28515625" customWidth="1"/>
    <col min="5904" max="5904" width="33" customWidth="1"/>
    <col min="5905" max="5905" width="19" customWidth="1"/>
    <col min="6145" max="6145" width="255.5703125" customWidth="1"/>
    <col min="6146" max="6146" width="80.5703125" customWidth="1"/>
    <col min="6147" max="6150" width="0" hidden="1" customWidth="1"/>
    <col min="6151" max="6151" width="75" customWidth="1"/>
    <col min="6152" max="6152" width="0" hidden="1" customWidth="1"/>
    <col min="6153" max="6153" width="64.7109375" customWidth="1"/>
    <col min="6154" max="6154" width="0" hidden="1" customWidth="1"/>
    <col min="6155" max="6155" width="30.85546875" customWidth="1"/>
    <col min="6156" max="6156" width="37.5703125" customWidth="1"/>
    <col min="6157" max="6157" width="31.5703125" customWidth="1"/>
    <col min="6158" max="6158" width="37.28515625" customWidth="1"/>
    <col min="6159" max="6159" width="35.28515625" customWidth="1"/>
    <col min="6160" max="6160" width="33" customWidth="1"/>
    <col min="6161" max="6161" width="19" customWidth="1"/>
    <col min="6401" max="6401" width="255.5703125" customWidth="1"/>
    <col min="6402" max="6402" width="80.5703125" customWidth="1"/>
    <col min="6403" max="6406" width="0" hidden="1" customWidth="1"/>
    <col min="6407" max="6407" width="75" customWidth="1"/>
    <col min="6408" max="6408" width="0" hidden="1" customWidth="1"/>
    <col min="6409" max="6409" width="64.7109375" customWidth="1"/>
    <col min="6410" max="6410" width="0" hidden="1" customWidth="1"/>
    <col min="6411" max="6411" width="30.85546875" customWidth="1"/>
    <col min="6412" max="6412" width="37.5703125" customWidth="1"/>
    <col min="6413" max="6413" width="31.5703125" customWidth="1"/>
    <col min="6414" max="6414" width="37.28515625" customWidth="1"/>
    <col min="6415" max="6415" width="35.28515625" customWidth="1"/>
    <col min="6416" max="6416" width="33" customWidth="1"/>
    <col min="6417" max="6417" width="19" customWidth="1"/>
    <col min="6657" max="6657" width="255.5703125" customWidth="1"/>
    <col min="6658" max="6658" width="80.5703125" customWidth="1"/>
    <col min="6659" max="6662" width="0" hidden="1" customWidth="1"/>
    <col min="6663" max="6663" width="75" customWidth="1"/>
    <col min="6664" max="6664" width="0" hidden="1" customWidth="1"/>
    <col min="6665" max="6665" width="64.7109375" customWidth="1"/>
    <col min="6666" max="6666" width="0" hidden="1" customWidth="1"/>
    <col min="6667" max="6667" width="30.85546875" customWidth="1"/>
    <col min="6668" max="6668" width="37.5703125" customWidth="1"/>
    <col min="6669" max="6669" width="31.5703125" customWidth="1"/>
    <col min="6670" max="6670" width="37.28515625" customWidth="1"/>
    <col min="6671" max="6671" width="35.28515625" customWidth="1"/>
    <col min="6672" max="6672" width="33" customWidth="1"/>
    <col min="6673" max="6673" width="19" customWidth="1"/>
    <col min="6913" max="6913" width="255.5703125" customWidth="1"/>
    <col min="6914" max="6914" width="80.5703125" customWidth="1"/>
    <col min="6915" max="6918" width="0" hidden="1" customWidth="1"/>
    <col min="6919" max="6919" width="75" customWidth="1"/>
    <col min="6920" max="6920" width="0" hidden="1" customWidth="1"/>
    <col min="6921" max="6921" width="64.7109375" customWidth="1"/>
    <col min="6922" max="6922" width="0" hidden="1" customWidth="1"/>
    <col min="6923" max="6923" width="30.85546875" customWidth="1"/>
    <col min="6924" max="6924" width="37.5703125" customWidth="1"/>
    <col min="6925" max="6925" width="31.5703125" customWidth="1"/>
    <col min="6926" max="6926" width="37.28515625" customWidth="1"/>
    <col min="6927" max="6927" width="35.28515625" customWidth="1"/>
    <col min="6928" max="6928" width="33" customWidth="1"/>
    <col min="6929" max="6929" width="19" customWidth="1"/>
    <col min="7169" max="7169" width="255.5703125" customWidth="1"/>
    <col min="7170" max="7170" width="80.5703125" customWidth="1"/>
    <col min="7171" max="7174" width="0" hidden="1" customWidth="1"/>
    <col min="7175" max="7175" width="75" customWidth="1"/>
    <col min="7176" max="7176" width="0" hidden="1" customWidth="1"/>
    <col min="7177" max="7177" width="64.7109375" customWidth="1"/>
    <col min="7178" max="7178" width="0" hidden="1" customWidth="1"/>
    <col min="7179" max="7179" width="30.85546875" customWidth="1"/>
    <col min="7180" max="7180" width="37.5703125" customWidth="1"/>
    <col min="7181" max="7181" width="31.5703125" customWidth="1"/>
    <col min="7182" max="7182" width="37.28515625" customWidth="1"/>
    <col min="7183" max="7183" width="35.28515625" customWidth="1"/>
    <col min="7184" max="7184" width="33" customWidth="1"/>
    <col min="7185" max="7185" width="19" customWidth="1"/>
    <col min="7425" max="7425" width="255.5703125" customWidth="1"/>
    <col min="7426" max="7426" width="80.5703125" customWidth="1"/>
    <col min="7427" max="7430" width="0" hidden="1" customWidth="1"/>
    <col min="7431" max="7431" width="75" customWidth="1"/>
    <col min="7432" max="7432" width="0" hidden="1" customWidth="1"/>
    <col min="7433" max="7433" width="64.7109375" customWidth="1"/>
    <col min="7434" max="7434" width="0" hidden="1" customWidth="1"/>
    <col min="7435" max="7435" width="30.85546875" customWidth="1"/>
    <col min="7436" max="7436" width="37.5703125" customWidth="1"/>
    <col min="7437" max="7437" width="31.5703125" customWidth="1"/>
    <col min="7438" max="7438" width="37.28515625" customWidth="1"/>
    <col min="7439" max="7439" width="35.28515625" customWidth="1"/>
    <col min="7440" max="7440" width="33" customWidth="1"/>
    <col min="7441" max="7441" width="19" customWidth="1"/>
    <col min="7681" max="7681" width="255.5703125" customWidth="1"/>
    <col min="7682" max="7682" width="80.5703125" customWidth="1"/>
    <col min="7683" max="7686" width="0" hidden="1" customWidth="1"/>
    <col min="7687" max="7687" width="75" customWidth="1"/>
    <col min="7688" max="7688" width="0" hidden="1" customWidth="1"/>
    <col min="7689" max="7689" width="64.7109375" customWidth="1"/>
    <col min="7690" max="7690" width="0" hidden="1" customWidth="1"/>
    <col min="7691" max="7691" width="30.85546875" customWidth="1"/>
    <col min="7692" max="7692" width="37.5703125" customWidth="1"/>
    <col min="7693" max="7693" width="31.5703125" customWidth="1"/>
    <col min="7694" max="7694" width="37.28515625" customWidth="1"/>
    <col min="7695" max="7695" width="35.28515625" customWidth="1"/>
    <col min="7696" max="7696" width="33" customWidth="1"/>
    <col min="7697" max="7697" width="19" customWidth="1"/>
    <col min="7937" max="7937" width="255.5703125" customWidth="1"/>
    <col min="7938" max="7938" width="80.5703125" customWidth="1"/>
    <col min="7939" max="7942" width="0" hidden="1" customWidth="1"/>
    <col min="7943" max="7943" width="75" customWidth="1"/>
    <col min="7944" max="7944" width="0" hidden="1" customWidth="1"/>
    <col min="7945" max="7945" width="64.7109375" customWidth="1"/>
    <col min="7946" max="7946" width="0" hidden="1" customWidth="1"/>
    <col min="7947" max="7947" width="30.85546875" customWidth="1"/>
    <col min="7948" max="7948" width="37.5703125" customWidth="1"/>
    <col min="7949" max="7949" width="31.5703125" customWidth="1"/>
    <col min="7950" max="7950" width="37.28515625" customWidth="1"/>
    <col min="7951" max="7951" width="35.28515625" customWidth="1"/>
    <col min="7952" max="7952" width="33" customWidth="1"/>
    <col min="7953" max="7953" width="19" customWidth="1"/>
    <col min="8193" max="8193" width="255.5703125" customWidth="1"/>
    <col min="8194" max="8194" width="80.5703125" customWidth="1"/>
    <col min="8195" max="8198" width="0" hidden="1" customWidth="1"/>
    <col min="8199" max="8199" width="75" customWidth="1"/>
    <col min="8200" max="8200" width="0" hidden="1" customWidth="1"/>
    <col min="8201" max="8201" width="64.7109375" customWidth="1"/>
    <col min="8202" max="8202" width="0" hidden="1" customWidth="1"/>
    <col min="8203" max="8203" width="30.85546875" customWidth="1"/>
    <col min="8204" max="8204" width="37.5703125" customWidth="1"/>
    <col min="8205" max="8205" width="31.5703125" customWidth="1"/>
    <col min="8206" max="8206" width="37.28515625" customWidth="1"/>
    <col min="8207" max="8207" width="35.28515625" customWidth="1"/>
    <col min="8208" max="8208" width="33" customWidth="1"/>
    <col min="8209" max="8209" width="19" customWidth="1"/>
    <col min="8449" max="8449" width="255.5703125" customWidth="1"/>
    <col min="8450" max="8450" width="80.5703125" customWidth="1"/>
    <col min="8451" max="8454" width="0" hidden="1" customWidth="1"/>
    <col min="8455" max="8455" width="75" customWidth="1"/>
    <col min="8456" max="8456" width="0" hidden="1" customWidth="1"/>
    <col min="8457" max="8457" width="64.7109375" customWidth="1"/>
    <col min="8458" max="8458" width="0" hidden="1" customWidth="1"/>
    <col min="8459" max="8459" width="30.85546875" customWidth="1"/>
    <col min="8460" max="8460" width="37.5703125" customWidth="1"/>
    <col min="8461" max="8461" width="31.5703125" customWidth="1"/>
    <col min="8462" max="8462" width="37.28515625" customWidth="1"/>
    <col min="8463" max="8463" width="35.28515625" customWidth="1"/>
    <col min="8464" max="8464" width="33" customWidth="1"/>
    <col min="8465" max="8465" width="19" customWidth="1"/>
    <col min="8705" max="8705" width="255.5703125" customWidth="1"/>
    <col min="8706" max="8706" width="80.5703125" customWidth="1"/>
    <col min="8707" max="8710" width="0" hidden="1" customWidth="1"/>
    <col min="8711" max="8711" width="75" customWidth="1"/>
    <col min="8712" max="8712" width="0" hidden="1" customWidth="1"/>
    <col min="8713" max="8713" width="64.7109375" customWidth="1"/>
    <col min="8714" max="8714" width="0" hidden="1" customWidth="1"/>
    <col min="8715" max="8715" width="30.85546875" customWidth="1"/>
    <col min="8716" max="8716" width="37.5703125" customWidth="1"/>
    <col min="8717" max="8717" width="31.5703125" customWidth="1"/>
    <col min="8718" max="8718" width="37.28515625" customWidth="1"/>
    <col min="8719" max="8719" width="35.28515625" customWidth="1"/>
    <col min="8720" max="8720" width="33" customWidth="1"/>
    <col min="8721" max="8721" width="19" customWidth="1"/>
    <col min="8961" max="8961" width="255.5703125" customWidth="1"/>
    <col min="8962" max="8962" width="80.5703125" customWidth="1"/>
    <col min="8963" max="8966" width="0" hidden="1" customWidth="1"/>
    <col min="8967" max="8967" width="75" customWidth="1"/>
    <col min="8968" max="8968" width="0" hidden="1" customWidth="1"/>
    <col min="8969" max="8969" width="64.7109375" customWidth="1"/>
    <col min="8970" max="8970" width="0" hidden="1" customWidth="1"/>
    <col min="8971" max="8971" width="30.85546875" customWidth="1"/>
    <col min="8972" max="8972" width="37.5703125" customWidth="1"/>
    <col min="8973" max="8973" width="31.5703125" customWidth="1"/>
    <col min="8974" max="8974" width="37.28515625" customWidth="1"/>
    <col min="8975" max="8975" width="35.28515625" customWidth="1"/>
    <col min="8976" max="8976" width="33" customWidth="1"/>
    <col min="8977" max="8977" width="19" customWidth="1"/>
    <col min="9217" max="9217" width="255.5703125" customWidth="1"/>
    <col min="9218" max="9218" width="80.5703125" customWidth="1"/>
    <col min="9219" max="9222" width="0" hidden="1" customWidth="1"/>
    <col min="9223" max="9223" width="75" customWidth="1"/>
    <col min="9224" max="9224" width="0" hidden="1" customWidth="1"/>
    <col min="9225" max="9225" width="64.7109375" customWidth="1"/>
    <col min="9226" max="9226" width="0" hidden="1" customWidth="1"/>
    <col min="9227" max="9227" width="30.85546875" customWidth="1"/>
    <col min="9228" max="9228" width="37.5703125" customWidth="1"/>
    <col min="9229" max="9229" width="31.5703125" customWidth="1"/>
    <col min="9230" max="9230" width="37.28515625" customWidth="1"/>
    <col min="9231" max="9231" width="35.28515625" customWidth="1"/>
    <col min="9232" max="9232" width="33" customWidth="1"/>
    <col min="9233" max="9233" width="19" customWidth="1"/>
    <col min="9473" max="9473" width="255.5703125" customWidth="1"/>
    <col min="9474" max="9474" width="80.5703125" customWidth="1"/>
    <col min="9475" max="9478" width="0" hidden="1" customWidth="1"/>
    <col min="9479" max="9479" width="75" customWidth="1"/>
    <col min="9480" max="9480" width="0" hidden="1" customWidth="1"/>
    <col min="9481" max="9481" width="64.7109375" customWidth="1"/>
    <col min="9482" max="9482" width="0" hidden="1" customWidth="1"/>
    <col min="9483" max="9483" width="30.85546875" customWidth="1"/>
    <col min="9484" max="9484" width="37.5703125" customWidth="1"/>
    <col min="9485" max="9485" width="31.5703125" customWidth="1"/>
    <col min="9486" max="9486" width="37.28515625" customWidth="1"/>
    <col min="9487" max="9487" width="35.28515625" customWidth="1"/>
    <col min="9488" max="9488" width="33" customWidth="1"/>
    <col min="9489" max="9489" width="19" customWidth="1"/>
    <col min="9729" max="9729" width="255.5703125" customWidth="1"/>
    <col min="9730" max="9730" width="80.5703125" customWidth="1"/>
    <col min="9731" max="9734" width="0" hidden="1" customWidth="1"/>
    <col min="9735" max="9735" width="75" customWidth="1"/>
    <col min="9736" max="9736" width="0" hidden="1" customWidth="1"/>
    <col min="9737" max="9737" width="64.7109375" customWidth="1"/>
    <col min="9738" max="9738" width="0" hidden="1" customWidth="1"/>
    <col min="9739" max="9739" width="30.85546875" customWidth="1"/>
    <col min="9740" max="9740" width="37.5703125" customWidth="1"/>
    <col min="9741" max="9741" width="31.5703125" customWidth="1"/>
    <col min="9742" max="9742" width="37.28515625" customWidth="1"/>
    <col min="9743" max="9743" width="35.28515625" customWidth="1"/>
    <col min="9744" max="9744" width="33" customWidth="1"/>
    <col min="9745" max="9745" width="19" customWidth="1"/>
    <col min="9985" max="9985" width="255.5703125" customWidth="1"/>
    <col min="9986" max="9986" width="80.5703125" customWidth="1"/>
    <col min="9987" max="9990" width="0" hidden="1" customWidth="1"/>
    <col min="9991" max="9991" width="75" customWidth="1"/>
    <col min="9992" max="9992" width="0" hidden="1" customWidth="1"/>
    <col min="9993" max="9993" width="64.7109375" customWidth="1"/>
    <col min="9994" max="9994" width="0" hidden="1" customWidth="1"/>
    <col min="9995" max="9995" width="30.85546875" customWidth="1"/>
    <col min="9996" max="9996" width="37.5703125" customWidth="1"/>
    <col min="9997" max="9997" width="31.5703125" customWidth="1"/>
    <col min="9998" max="9998" width="37.28515625" customWidth="1"/>
    <col min="9999" max="9999" width="35.28515625" customWidth="1"/>
    <col min="10000" max="10000" width="33" customWidth="1"/>
    <col min="10001" max="10001" width="19" customWidth="1"/>
    <col min="10241" max="10241" width="255.5703125" customWidth="1"/>
    <col min="10242" max="10242" width="80.5703125" customWidth="1"/>
    <col min="10243" max="10246" width="0" hidden="1" customWidth="1"/>
    <col min="10247" max="10247" width="75" customWidth="1"/>
    <col min="10248" max="10248" width="0" hidden="1" customWidth="1"/>
    <col min="10249" max="10249" width="64.7109375" customWidth="1"/>
    <col min="10250" max="10250" width="0" hidden="1" customWidth="1"/>
    <col min="10251" max="10251" width="30.85546875" customWidth="1"/>
    <col min="10252" max="10252" width="37.5703125" customWidth="1"/>
    <col min="10253" max="10253" width="31.5703125" customWidth="1"/>
    <col min="10254" max="10254" width="37.28515625" customWidth="1"/>
    <col min="10255" max="10255" width="35.28515625" customWidth="1"/>
    <col min="10256" max="10256" width="33" customWidth="1"/>
    <col min="10257" max="10257" width="19" customWidth="1"/>
    <col min="10497" max="10497" width="255.5703125" customWidth="1"/>
    <col min="10498" max="10498" width="80.5703125" customWidth="1"/>
    <col min="10499" max="10502" width="0" hidden="1" customWidth="1"/>
    <col min="10503" max="10503" width="75" customWidth="1"/>
    <col min="10504" max="10504" width="0" hidden="1" customWidth="1"/>
    <col min="10505" max="10505" width="64.7109375" customWidth="1"/>
    <col min="10506" max="10506" width="0" hidden="1" customWidth="1"/>
    <col min="10507" max="10507" width="30.85546875" customWidth="1"/>
    <col min="10508" max="10508" width="37.5703125" customWidth="1"/>
    <col min="10509" max="10509" width="31.5703125" customWidth="1"/>
    <col min="10510" max="10510" width="37.28515625" customWidth="1"/>
    <col min="10511" max="10511" width="35.28515625" customWidth="1"/>
    <col min="10512" max="10512" width="33" customWidth="1"/>
    <col min="10513" max="10513" width="19" customWidth="1"/>
    <col min="10753" max="10753" width="255.5703125" customWidth="1"/>
    <col min="10754" max="10754" width="80.5703125" customWidth="1"/>
    <col min="10755" max="10758" width="0" hidden="1" customWidth="1"/>
    <col min="10759" max="10759" width="75" customWidth="1"/>
    <col min="10760" max="10760" width="0" hidden="1" customWidth="1"/>
    <col min="10761" max="10761" width="64.7109375" customWidth="1"/>
    <col min="10762" max="10762" width="0" hidden="1" customWidth="1"/>
    <col min="10763" max="10763" width="30.85546875" customWidth="1"/>
    <col min="10764" max="10764" width="37.5703125" customWidth="1"/>
    <col min="10765" max="10765" width="31.5703125" customWidth="1"/>
    <col min="10766" max="10766" width="37.28515625" customWidth="1"/>
    <col min="10767" max="10767" width="35.28515625" customWidth="1"/>
    <col min="10768" max="10768" width="33" customWidth="1"/>
    <col min="10769" max="10769" width="19" customWidth="1"/>
    <col min="11009" max="11009" width="255.5703125" customWidth="1"/>
    <col min="11010" max="11010" width="80.5703125" customWidth="1"/>
    <col min="11011" max="11014" width="0" hidden="1" customWidth="1"/>
    <col min="11015" max="11015" width="75" customWidth="1"/>
    <col min="11016" max="11016" width="0" hidden="1" customWidth="1"/>
    <col min="11017" max="11017" width="64.7109375" customWidth="1"/>
    <col min="11018" max="11018" width="0" hidden="1" customWidth="1"/>
    <col min="11019" max="11019" width="30.85546875" customWidth="1"/>
    <col min="11020" max="11020" width="37.5703125" customWidth="1"/>
    <col min="11021" max="11021" width="31.5703125" customWidth="1"/>
    <col min="11022" max="11022" width="37.28515625" customWidth="1"/>
    <col min="11023" max="11023" width="35.28515625" customWidth="1"/>
    <col min="11024" max="11024" width="33" customWidth="1"/>
    <col min="11025" max="11025" width="19" customWidth="1"/>
    <col min="11265" max="11265" width="255.5703125" customWidth="1"/>
    <col min="11266" max="11266" width="80.5703125" customWidth="1"/>
    <col min="11267" max="11270" width="0" hidden="1" customWidth="1"/>
    <col min="11271" max="11271" width="75" customWidth="1"/>
    <col min="11272" max="11272" width="0" hidden="1" customWidth="1"/>
    <col min="11273" max="11273" width="64.7109375" customWidth="1"/>
    <col min="11274" max="11274" width="0" hidden="1" customWidth="1"/>
    <col min="11275" max="11275" width="30.85546875" customWidth="1"/>
    <col min="11276" max="11276" width="37.5703125" customWidth="1"/>
    <col min="11277" max="11277" width="31.5703125" customWidth="1"/>
    <col min="11278" max="11278" width="37.28515625" customWidth="1"/>
    <col min="11279" max="11279" width="35.28515625" customWidth="1"/>
    <col min="11280" max="11280" width="33" customWidth="1"/>
    <col min="11281" max="11281" width="19" customWidth="1"/>
    <col min="11521" max="11521" width="255.5703125" customWidth="1"/>
    <col min="11522" max="11522" width="80.5703125" customWidth="1"/>
    <col min="11523" max="11526" width="0" hidden="1" customWidth="1"/>
    <col min="11527" max="11527" width="75" customWidth="1"/>
    <col min="11528" max="11528" width="0" hidden="1" customWidth="1"/>
    <col min="11529" max="11529" width="64.7109375" customWidth="1"/>
    <col min="11530" max="11530" width="0" hidden="1" customWidth="1"/>
    <col min="11531" max="11531" width="30.85546875" customWidth="1"/>
    <col min="11532" max="11532" width="37.5703125" customWidth="1"/>
    <col min="11533" max="11533" width="31.5703125" customWidth="1"/>
    <col min="11534" max="11534" width="37.28515625" customWidth="1"/>
    <col min="11535" max="11535" width="35.28515625" customWidth="1"/>
    <col min="11536" max="11536" width="33" customWidth="1"/>
    <col min="11537" max="11537" width="19" customWidth="1"/>
    <col min="11777" max="11777" width="255.5703125" customWidth="1"/>
    <col min="11778" max="11778" width="80.5703125" customWidth="1"/>
    <col min="11779" max="11782" width="0" hidden="1" customWidth="1"/>
    <col min="11783" max="11783" width="75" customWidth="1"/>
    <col min="11784" max="11784" width="0" hidden="1" customWidth="1"/>
    <col min="11785" max="11785" width="64.7109375" customWidth="1"/>
    <col min="11786" max="11786" width="0" hidden="1" customWidth="1"/>
    <col min="11787" max="11787" width="30.85546875" customWidth="1"/>
    <col min="11788" max="11788" width="37.5703125" customWidth="1"/>
    <col min="11789" max="11789" width="31.5703125" customWidth="1"/>
    <col min="11790" max="11790" width="37.28515625" customWidth="1"/>
    <col min="11791" max="11791" width="35.28515625" customWidth="1"/>
    <col min="11792" max="11792" width="33" customWidth="1"/>
    <col min="11793" max="11793" width="19" customWidth="1"/>
    <col min="12033" max="12033" width="255.5703125" customWidth="1"/>
    <col min="12034" max="12034" width="80.5703125" customWidth="1"/>
    <col min="12035" max="12038" width="0" hidden="1" customWidth="1"/>
    <col min="12039" max="12039" width="75" customWidth="1"/>
    <col min="12040" max="12040" width="0" hidden="1" customWidth="1"/>
    <col min="12041" max="12041" width="64.7109375" customWidth="1"/>
    <col min="12042" max="12042" width="0" hidden="1" customWidth="1"/>
    <col min="12043" max="12043" width="30.85546875" customWidth="1"/>
    <col min="12044" max="12044" width="37.5703125" customWidth="1"/>
    <col min="12045" max="12045" width="31.5703125" customWidth="1"/>
    <col min="12046" max="12046" width="37.28515625" customWidth="1"/>
    <col min="12047" max="12047" width="35.28515625" customWidth="1"/>
    <col min="12048" max="12048" width="33" customWidth="1"/>
    <col min="12049" max="12049" width="19" customWidth="1"/>
    <col min="12289" max="12289" width="255.5703125" customWidth="1"/>
    <col min="12290" max="12290" width="80.5703125" customWidth="1"/>
    <col min="12291" max="12294" width="0" hidden="1" customWidth="1"/>
    <col min="12295" max="12295" width="75" customWidth="1"/>
    <col min="12296" max="12296" width="0" hidden="1" customWidth="1"/>
    <col min="12297" max="12297" width="64.7109375" customWidth="1"/>
    <col min="12298" max="12298" width="0" hidden="1" customWidth="1"/>
    <col min="12299" max="12299" width="30.85546875" customWidth="1"/>
    <col min="12300" max="12300" width="37.5703125" customWidth="1"/>
    <col min="12301" max="12301" width="31.5703125" customWidth="1"/>
    <col min="12302" max="12302" width="37.28515625" customWidth="1"/>
    <col min="12303" max="12303" width="35.28515625" customWidth="1"/>
    <col min="12304" max="12304" width="33" customWidth="1"/>
    <col min="12305" max="12305" width="19" customWidth="1"/>
    <col min="12545" max="12545" width="255.5703125" customWidth="1"/>
    <col min="12546" max="12546" width="80.5703125" customWidth="1"/>
    <col min="12547" max="12550" width="0" hidden="1" customWidth="1"/>
    <col min="12551" max="12551" width="75" customWidth="1"/>
    <col min="12552" max="12552" width="0" hidden="1" customWidth="1"/>
    <col min="12553" max="12553" width="64.7109375" customWidth="1"/>
    <col min="12554" max="12554" width="0" hidden="1" customWidth="1"/>
    <col min="12555" max="12555" width="30.85546875" customWidth="1"/>
    <col min="12556" max="12556" width="37.5703125" customWidth="1"/>
    <col min="12557" max="12557" width="31.5703125" customWidth="1"/>
    <col min="12558" max="12558" width="37.28515625" customWidth="1"/>
    <col min="12559" max="12559" width="35.28515625" customWidth="1"/>
    <col min="12560" max="12560" width="33" customWidth="1"/>
    <col min="12561" max="12561" width="19" customWidth="1"/>
    <col min="12801" max="12801" width="255.5703125" customWidth="1"/>
    <col min="12802" max="12802" width="80.5703125" customWidth="1"/>
    <col min="12803" max="12806" width="0" hidden="1" customWidth="1"/>
    <col min="12807" max="12807" width="75" customWidth="1"/>
    <col min="12808" max="12808" width="0" hidden="1" customWidth="1"/>
    <col min="12809" max="12809" width="64.7109375" customWidth="1"/>
    <col min="12810" max="12810" width="0" hidden="1" customWidth="1"/>
    <col min="12811" max="12811" width="30.85546875" customWidth="1"/>
    <col min="12812" max="12812" width="37.5703125" customWidth="1"/>
    <col min="12813" max="12813" width="31.5703125" customWidth="1"/>
    <col min="12814" max="12814" width="37.28515625" customWidth="1"/>
    <col min="12815" max="12815" width="35.28515625" customWidth="1"/>
    <col min="12816" max="12816" width="33" customWidth="1"/>
    <col min="12817" max="12817" width="19" customWidth="1"/>
    <col min="13057" max="13057" width="255.5703125" customWidth="1"/>
    <col min="13058" max="13058" width="80.5703125" customWidth="1"/>
    <col min="13059" max="13062" width="0" hidden="1" customWidth="1"/>
    <col min="13063" max="13063" width="75" customWidth="1"/>
    <col min="13064" max="13064" width="0" hidden="1" customWidth="1"/>
    <col min="13065" max="13065" width="64.7109375" customWidth="1"/>
    <col min="13066" max="13066" width="0" hidden="1" customWidth="1"/>
    <col min="13067" max="13067" width="30.85546875" customWidth="1"/>
    <col min="13068" max="13068" width="37.5703125" customWidth="1"/>
    <col min="13069" max="13069" width="31.5703125" customWidth="1"/>
    <col min="13070" max="13070" width="37.28515625" customWidth="1"/>
    <col min="13071" max="13071" width="35.28515625" customWidth="1"/>
    <col min="13072" max="13072" width="33" customWidth="1"/>
    <col min="13073" max="13073" width="19" customWidth="1"/>
    <col min="13313" max="13313" width="255.5703125" customWidth="1"/>
    <col min="13314" max="13314" width="80.5703125" customWidth="1"/>
    <col min="13315" max="13318" width="0" hidden="1" customWidth="1"/>
    <col min="13319" max="13319" width="75" customWidth="1"/>
    <col min="13320" max="13320" width="0" hidden="1" customWidth="1"/>
    <col min="13321" max="13321" width="64.7109375" customWidth="1"/>
    <col min="13322" max="13322" width="0" hidden="1" customWidth="1"/>
    <col min="13323" max="13323" width="30.85546875" customWidth="1"/>
    <col min="13324" max="13324" width="37.5703125" customWidth="1"/>
    <col min="13325" max="13325" width="31.5703125" customWidth="1"/>
    <col min="13326" max="13326" width="37.28515625" customWidth="1"/>
    <col min="13327" max="13327" width="35.28515625" customWidth="1"/>
    <col min="13328" max="13328" width="33" customWidth="1"/>
    <col min="13329" max="13329" width="19" customWidth="1"/>
    <col min="13569" max="13569" width="255.5703125" customWidth="1"/>
    <col min="13570" max="13570" width="80.5703125" customWidth="1"/>
    <col min="13571" max="13574" width="0" hidden="1" customWidth="1"/>
    <col min="13575" max="13575" width="75" customWidth="1"/>
    <col min="13576" max="13576" width="0" hidden="1" customWidth="1"/>
    <col min="13577" max="13577" width="64.7109375" customWidth="1"/>
    <col min="13578" max="13578" width="0" hidden="1" customWidth="1"/>
    <col min="13579" max="13579" width="30.85546875" customWidth="1"/>
    <col min="13580" max="13580" width="37.5703125" customWidth="1"/>
    <col min="13581" max="13581" width="31.5703125" customWidth="1"/>
    <col min="13582" max="13582" width="37.28515625" customWidth="1"/>
    <col min="13583" max="13583" width="35.28515625" customWidth="1"/>
    <col min="13584" max="13584" width="33" customWidth="1"/>
    <col min="13585" max="13585" width="19" customWidth="1"/>
    <col min="13825" max="13825" width="255.5703125" customWidth="1"/>
    <col min="13826" max="13826" width="80.5703125" customWidth="1"/>
    <col min="13827" max="13830" width="0" hidden="1" customWidth="1"/>
    <col min="13831" max="13831" width="75" customWidth="1"/>
    <col min="13832" max="13832" width="0" hidden="1" customWidth="1"/>
    <col min="13833" max="13833" width="64.7109375" customWidth="1"/>
    <col min="13834" max="13834" width="0" hidden="1" customWidth="1"/>
    <col min="13835" max="13835" width="30.85546875" customWidth="1"/>
    <col min="13836" max="13836" width="37.5703125" customWidth="1"/>
    <col min="13837" max="13837" width="31.5703125" customWidth="1"/>
    <col min="13838" max="13838" width="37.28515625" customWidth="1"/>
    <col min="13839" max="13839" width="35.28515625" customWidth="1"/>
    <col min="13840" max="13840" width="33" customWidth="1"/>
    <col min="13841" max="13841" width="19" customWidth="1"/>
    <col min="14081" max="14081" width="255.5703125" customWidth="1"/>
    <col min="14082" max="14082" width="80.5703125" customWidth="1"/>
    <col min="14083" max="14086" width="0" hidden="1" customWidth="1"/>
    <col min="14087" max="14087" width="75" customWidth="1"/>
    <col min="14088" max="14088" width="0" hidden="1" customWidth="1"/>
    <col min="14089" max="14089" width="64.7109375" customWidth="1"/>
    <col min="14090" max="14090" width="0" hidden="1" customWidth="1"/>
    <col min="14091" max="14091" width="30.85546875" customWidth="1"/>
    <col min="14092" max="14092" width="37.5703125" customWidth="1"/>
    <col min="14093" max="14093" width="31.5703125" customWidth="1"/>
    <col min="14094" max="14094" width="37.28515625" customWidth="1"/>
    <col min="14095" max="14095" width="35.28515625" customWidth="1"/>
    <col min="14096" max="14096" width="33" customWidth="1"/>
    <col min="14097" max="14097" width="19" customWidth="1"/>
    <col min="14337" max="14337" width="255.5703125" customWidth="1"/>
    <col min="14338" max="14338" width="80.5703125" customWidth="1"/>
    <col min="14339" max="14342" width="0" hidden="1" customWidth="1"/>
    <col min="14343" max="14343" width="75" customWidth="1"/>
    <col min="14344" max="14344" width="0" hidden="1" customWidth="1"/>
    <col min="14345" max="14345" width="64.7109375" customWidth="1"/>
    <col min="14346" max="14346" width="0" hidden="1" customWidth="1"/>
    <col min="14347" max="14347" width="30.85546875" customWidth="1"/>
    <col min="14348" max="14348" width="37.5703125" customWidth="1"/>
    <col min="14349" max="14349" width="31.5703125" customWidth="1"/>
    <col min="14350" max="14350" width="37.28515625" customWidth="1"/>
    <col min="14351" max="14351" width="35.28515625" customWidth="1"/>
    <col min="14352" max="14352" width="33" customWidth="1"/>
    <col min="14353" max="14353" width="19" customWidth="1"/>
    <col min="14593" max="14593" width="255.5703125" customWidth="1"/>
    <col min="14594" max="14594" width="80.5703125" customWidth="1"/>
    <col min="14595" max="14598" width="0" hidden="1" customWidth="1"/>
    <col min="14599" max="14599" width="75" customWidth="1"/>
    <col min="14600" max="14600" width="0" hidden="1" customWidth="1"/>
    <col min="14601" max="14601" width="64.7109375" customWidth="1"/>
    <col min="14602" max="14602" width="0" hidden="1" customWidth="1"/>
    <col min="14603" max="14603" width="30.85546875" customWidth="1"/>
    <col min="14604" max="14604" width="37.5703125" customWidth="1"/>
    <col min="14605" max="14605" width="31.5703125" customWidth="1"/>
    <col min="14606" max="14606" width="37.28515625" customWidth="1"/>
    <col min="14607" max="14607" width="35.28515625" customWidth="1"/>
    <col min="14608" max="14608" width="33" customWidth="1"/>
    <col min="14609" max="14609" width="19" customWidth="1"/>
    <col min="14849" max="14849" width="255.5703125" customWidth="1"/>
    <col min="14850" max="14850" width="80.5703125" customWidth="1"/>
    <col min="14851" max="14854" width="0" hidden="1" customWidth="1"/>
    <col min="14855" max="14855" width="75" customWidth="1"/>
    <col min="14856" max="14856" width="0" hidden="1" customWidth="1"/>
    <col min="14857" max="14857" width="64.7109375" customWidth="1"/>
    <col min="14858" max="14858" width="0" hidden="1" customWidth="1"/>
    <col min="14859" max="14859" width="30.85546875" customWidth="1"/>
    <col min="14860" max="14860" width="37.5703125" customWidth="1"/>
    <col min="14861" max="14861" width="31.5703125" customWidth="1"/>
    <col min="14862" max="14862" width="37.28515625" customWidth="1"/>
    <col min="14863" max="14863" width="35.28515625" customWidth="1"/>
    <col min="14864" max="14864" width="33" customWidth="1"/>
    <col min="14865" max="14865" width="19" customWidth="1"/>
    <col min="15105" max="15105" width="255.5703125" customWidth="1"/>
    <col min="15106" max="15106" width="80.5703125" customWidth="1"/>
    <col min="15107" max="15110" width="0" hidden="1" customWidth="1"/>
    <col min="15111" max="15111" width="75" customWidth="1"/>
    <col min="15112" max="15112" width="0" hidden="1" customWidth="1"/>
    <col min="15113" max="15113" width="64.7109375" customWidth="1"/>
    <col min="15114" max="15114" width="0" hidden="1" customWidth="1"/>
    <col min="15115" max="15115" width="30.85546875" customWidth="1"/>
    <col min="15116" max="15116" width="37.5703125" customWidth="1"/>
    <col min="15117" max="15117" width="31.5703125" customWidth="1"/>
    <col min="15118" max="15118" width="37.28515625" customWidth="1"/>
    <col min="15119" max="15119" width="35.28515625" customWidth="1"/>
    <col min="15120" max="15120" width="33" customWidth="1"/>
    <col min="15121" max="15121" width="19" customWidth="1"/>
    <col min="15361" max="15361" width="255.5703125" customWidth="1"/>
    <col min="15362" max="15362" width="80.5703125" customWidth="1"/>
    <col min="15363" max="15366" width="0" hidden="1" customWidth="1"/>
    <col min="15367" max="15367" width="75" customWidth="1"/>
    <col min="15368" max="15368" width="0" hidden="1" customWidth="1"/>
    <col min="15369" max="15369" width="64.7109375" customWidth="1"/>
    <col min="15370" max="15370" width="0" hidden="1" customWidth="1"/>
    <col min="15371" max="15371" width="30.85546875" customWidth="1"/>
    <col min="15372" max="15372" width="37.5703125" customWidth="1"/>
    <col min="15373" max="15373" width="31.5703125" customWidth="1"/>
    <col min="15374" max="15374" width="37.28515625" customWidth="1"/>
    <col min="15375" max="15375" width="35.28515625" customWidth="1"/>
    <col min="15376" max="15376" width="33" customWidth="1"/>
    <col min="15377" max="15377" width="19" customWidth="1"/>
    <col min="15617" max="15617" width="255.5703125" customWidth="1"/>
    <col min="15618" max="15618" width="80.5703125" customWidth="1"/>
    <col min="15619" max="15622" width="0" hidden="1" customWidth="1"/>
    <col min="15623" max="15623" width="75" customWidth="1"/>
    <col min="15624" max="15624" width="0" hidden="1" customWidth="1"/>
    <col min="15625" max="15625" width="64.7109375" customWidth="1"/>
    <col min="15626" max="15626" width="0" hidden="1" customWidth="1"/>
    <col min="15627" max="15627" width="30.85546875" customWidth="1"/>
    <col min="15628" max="15628" width="37.5703125" customWidth="1"/>
    <col min="15629" max="15629" width="31.5703125" customWidth="1"/>
    <col min="15630" max="15630" width="37.28515625" customWidth="1"/>
    <col min="15631" max="15631" width="35.28515625" customWidth="1"/>
    <col min="15632" max="15632" width="33" customWidth="1"/>
    <col min="15633" max="15633" width="19" customWidth="1"/>
    <col min="15873" max="15873" width="255.5703125" customWidth="1"/>
    <col min="15874" max="15874" width="80.5703125" customWidth="1"/>
    <col min="15875" max="15878" width="0" hidden="1" customWidth="1"/>
    <col min="15879" max="15879" width="75" customWidth="1"/>
    <col min="15880" max="15880" width="0" hidden="1" customWidth="1"/>
    <col min="15881" max="15881" width="64.7109375" customWidth="1"/>
    <col min="15882" max="15882" width="0" hidden="1" customWidth="1"/>
    <col min="15883" max="15883" width="30.85546875" customWidth="1"/>
    <col min="15884" max="15884" width="37.5703125" customWidth="1"/>
    <col min="15885" max="15885" width="31.5703125" customWidth="1"/>
    <col min="15886" max="15886" width="37.28515625" customWidth="1"/>
    <col min="15887" max="15887" width="35.28515625" customWidth="1"/>
    <col min="15888" max="15888" width="33" customWidth="1"/>
    <col min="15889" max="15889" width="19" customWidth="1"/>
    <col min="16129" max="16129" width="255.5703125" customWidth="1"/>
    <col min="16130" max="16130" width="80.5703125" customWidth="1"/>
    <col min="16131" max="16134" width="0" hidden="1" customWidth="1"/>
    <col min="16135" max="16135" width="75" customWidth="1"/>
    <col min="16136" max="16136" width="0" hidden="1" customWidth="1"/>
    <col min="16137" max="16137" width="64.7109375" customWidth="1"/>
    <col min="16138" max="16138" width="0" hidden="1" customWidth="1"/>
    <col min="16139" max="16139" width="30.85546875" customWidth="1"/>
    <col min="16140" max="16140" width="37.5703125" customWidth="1"/>
    <col min="16141" max="16141" width="31.5703125" customWidth="1"/>
    <col min="16142" max="16142" width="37.28515625" customWidth="1"/>
    <col min="16143" max="16143" width="35.28515625" customWidth="1"/>
    <col min="16144" max="16144" width="33" customWidth="1"/>
    <col min="16145" max="16145" width="19" customWidth="1"/>
  </cols>
  <sheetData>
    <row r="1" spans="1:18" ht="89.25" customHeight="1">
      <c r="A1" s="68" t="s">
        <v>54</v>
      </c>
      <c r="B1" s="69"/>
      <c r="C1" s="69"/>
      <c r="D1" s="69"/>
      <c r="E1" s="69"/>
      <c r="F1" s="69"/>
      <c r="G1" s="69"/>
      <c r="H1" s="69"/>
      <c r="I1" s="69"/>
      <c r="J1" s="69"/>
    </row>
    <row r="2" spans="1:18" ht="42" customHeight="1">
      <c r="A2" s="72"/>
      <c r="B2" s="72"/>
      <c r="C2" s="72"/>
      <c r="D2" s="72"/>
      <c r="E2" s="72"/>
      <c r="F2" s="72"/>
      <c r="G2" s="72"/>
      <c r="H2" s="72"/>
      <c r="I2" s="72" t="s">
        <v>40</v>
      </c>
      <c r="J2" s="73" t="s">
        <v>55</v>
      </c>
    </row>
    <row r="3" spans="1:18" s="79" customFormat="1" ht="125.25" customHeight="1">
      <c r="A3" s="74" t="s">
        <v>56</v>
      </c>
      <c r="B3" s="75" t="s">
        <v>51</v>
      </c>
      <c r="C3" s="75" t="s">
        <v>57</v>
      </c>
      <c r="D3" s="75" t="s">
        <v>58</v>
      </c>
      <c r="E3" s="75"/>
      <c r="F3" s="75" t="s">
        <v>59</v>
      </c>
      <c r="G3" s="75" t="s">
        <v>60</v>
      </c>
      <c r="H3" s="75" t="s">
        <v>61</v>
      </c>
      <c r="I3" s="75" t="s">
        <v>62</v>
      </c>
      <c r="J3" s="75" t="s">
        <v>63</v>
      </c>
      <c r="K3" s="76"/>
      <c r="L3" s="76"/>
      <c r="M3" s="76"/>
      <c r="N3" s="76"/>
      <c r="O3" s="76"/>
      <c r="P3" s="76"/>
      <c r="Q3" s="77"/>
      <c r="R3" s="78"/>
    </row>
    <row r="4" spans="1:18" s="84" customFormat="1" ht="38.25" customHeight="1">
      <c r="A4" s="80">
        <v>1</v>
      </c>
      <c r="B4" s="80">
        <v>2</v>
      </c>
      <c r="C4" s="80"/>
      <c r="D4" s="80">
        <v>3</v>
      </c>
      <c r="E4" s="80"/>
      <c r="F4" s="80">
        <v>3</v>
      </c>
      <c r="G4" s="80">
        <v>3</v>
      </c>
      <c r="H4" s="80">
        <v>6</v>
      </c>
      <c r="I4" s="80">
        <v>4</v>
      </c>
      <c r="J4" s="81">
        <v>6</v>
      </c>
      <c r="K4" s="82"/>
      <c r="L4" s="82"/>
      <c r="M4" s="82"/>
      <c r="N4" s="82"/>
      <c r="O4" s="82"/>
      <c r="P4" s="82"/>
      <c r="Q4" s="82"/>
      <c r="R4" s="83"/>
    </row>
    <row r="5" spans="1:18" s="84" customFormat="1" ht="78" customHeight="1">
      <c r="A5" s="85" t="s">
        <v>64</v>
      </c>
      <c r="B5" s="86">
        <f t="shared" ref="B5:G5" si="0">B6+B33</f>
        <v>3855775.9</v>
      </c>
      <c r="C5" s="86">
        <f t="shared" si="0"/>
        <v>186783.7</v>
      </c>
      <c r="D5" s="86">
        <f t="shared" si="0"/>
        <v>1917393.5</v>
      </c>
      <c r="E5" s="86">
        <f t="shared" si="0"/>
        <v>0</v>
      </c>
      <c r="F5" s="86">
        <f t="shared" si="0"/>
        <v>2149457</v>
      </c>
      <c r="G5" s="86">
        <f t="shared" si="0"/>
        <v>2166935.7999999998</v>
      </c>
      <c r="H5" s="86" t="e">
        <f>#REF!+#REF!</f>
        <v>#REF!</v>
      </c>
      <c r="I5" s="86">
        <f>G5*100/B5</f>
        <v>56.199734014624653</v>
      </c>
      <c r="J5" s="87">
        <f>G5-F5</f>
        <v>17478.799999999814</v>
      </c>
      <c r="K5" s="82"/>
      <c r="L5" s="82"/>
      <c r="M5" s="82"/>
      <c r="N5" s="82"/>
      <c r="O5" s="82"/>
      <c r="P5" s="82"/>
      <c r="Q5" s="82"/>
      <c r="R5" s="83"/>
    </row>
    <row r="6" spans="1:18" s="91" customFormat="1" ht="60.75" customHeight="1">
      <c r="A6" s="85" t="s">
        <v>65</v>
      </c>
      <c r="B6" s="86">
        <f t="shared" ref="B6:G6" si="1">B7+B9+B10+B15+B24+B32</f>
        <v>3421153.8</v>
      </c>
      <c r="C6" s="86">
        <f t="shared" si="1"/>
        <v>149859.80000000002</v>
      </c>
      <c r="D6" s="86">
        <f t="shared" si="1"/>
        <v>1601872.5</v>
      </c>
      <c r="E6" s="86">
        <f t="shared" si="1"/>
        <v>0</v>
      </c>
      <c r="F6" s="86">
        <f t="shared" si="1"/>
        <v>1863609.4999999998</v>
      </c>
      <c r="G6" s="86">
        <f t="shared" si="1"/>
        <v>1808469.8</v>
      </c>
      <c r="H6" s="86" t="e">
        <f>H8+H10+H15+H24+H32</f>
        <v>#REF!</v>
      </c>
      <c r="I6" s="86">
        <f t="shared" ref="I6:I64" si="2">G6*100/B6</f>
        <v>52.861400151025073</v>
      </c>
      <c r="J6" s="87">
        <f t="shared" ref="J6:J66" si="3">G6-F6</f>
        <v>-55139.699999999721</v>
      </c>
      <c r="K6" s="88"/>
      <c r="L6" s="88"/>
      <c r="M6" s="88"/>
      <c r="N6" s="88"/>
      <c r="O6" s="88"/>
      <c r="P6" s="88"/>
      <c r="Q6" s="89"/>
      <c r="R6" s="90"/>
    </row>
    <row r="7" spans="1:18" s="91" customFormat="1" ht="73.5" customHeight="1">
      <c r="A7" s="92" t="s">
        <v>66</v>
      </c>
      <c r="B7" s="93">
        <f t="shared" ref="B7:G7" si="4">B8</f>
        <v>2211577.4</v>
      </c>
      <c r="C7" s="93">
        <f t="shared" si="4"/>
        <v>94149.4</v>
      </c>
      <c r="D7" s="93">
        <f t="shared" si="4"/>
        <v>1275176</v>
      </c>
      <c r="E7" s="93">
        <f t="shared" si="4"/>
        <v>0</v>
      </c>
      <c r="F7" s="93">
        <f t="shared" si="4"/>
        <v>1314116</v>
      </c>
      <c r="G7" s="93">
        <f t="shared" si="4"/>
        <v>1275176</v>
      </c>
      <c r="H7" s="94"/>
      <c r="I7" s="95">
        <f t="shared" si="2"/>
        <v>57.659116972347434</v>
      </c>
      <c r="J7" s="96">
        <f t="shared" si="3"/>
        <v>-38940</v>
      </c>
      <c r="K7" s="97"/>
      <c r="L7" s="97"/>
      <c r="M7" s="97"/>
      <c r="N7" s="97"/>
      <c r="O7" s="97"/>
      <c r="P7" s="97"/>
      <c r="Q7" s="98"/>
      <c r="R7" s="90"/>
    </row>
    <row r="8" spans="1:18" s="91" customFormat="1" ht="65.25" customHeight="1">
      <c r="A8" s="99" t="s">
        <v>67</v>
      </c>
      <c r="B8" s="100">
        <v>2211577.4</v>
      </c>
      <c r="C8" s="100">
        <v>94149.4</v>
      </c>
      <c r="D8" s="101">
        <f t="shared" ref="D8:D25" si="5">E8+G8</f>
        <v>1275176</v>
      </c>
      <c r="E8" s="101"/>
      <c r="F8" s="100">
        <f>444600+440430-14314+250200+193200</f>
        <v>1314116</v>
      </c>
      <c r="G8" s="102">
        <v>1275176</v>
      </c>
      <c r="H8" s="103"/>
      <c r="I8" s="95">
        <f t="shared" si="2"/>
        <v>57.659116972347434</v>
      </c>
      <c r="J8" s="96">
        <f t="shared" si="3"/>
        <v>-38940</v>
      </c>
      <c r="K8" s="104"/>
      <c r="L8" s="104"/>
      <c r="M8" s="104"/>
      <c r="N8" s="104"/>
      <c r="O8" s="104"/>
      <c r="P8" s="104"/>
      <c r="Q8" s="105"/>
      <c r="R8" s="90"/>
    </row>
    <row r="9" spans="1:18" s="91" customFormat="1" ht="66.75" customHeight="1">
      <c r="A9" s="106" t="s">
        <v>68</v>
      </c>
      <c r="B9" s="107">
        <v>33997.199999999997</v>
      </c>
      <c r="C9" s="107"/>
      <c r="D9" s="108">
        <f t="shared" si="5"/>
        <v>24018</v>
      </c>
      <c r="E9" s="108"/>
      <c r="F9" s="107">
        <f>8491.4+8499-2833+5666+2833</f>
        <v>22656.400000000001</v>
      </c>
      <c r="G9" s="109">
        <v>24018</v>
      </c>
      <c r="H9" s="110"/>
      <c r="I9" s="95">
        <f t="shared" si="2"/>
        <v>70.646994458367161</v>
      </c>
      <c r="J9" s="96">
        <f t="shared" si="3"/>
        <v>1361.5999999999985</v>
      </c>
      <c r="K9" s="104"/>
      <c r="L9" s="104"/>
      <c r="M9" s="104"/>
      <c r="N9" s="104"/>
      <c r="O9" s="104"/>
      <c r="P9" s="104"/>
      <c r="Q9" s="105"/>
      <c r="R9" s="90"/>
    </row>
    <row r="10" spans="1:18" s="91" customFormat="1" ht="78" customHeight="1">
      <c r="A10" s="92" t="s">
        <v>69</v>
      </c>
      <c r="B10" s="93">
        <f t="shared" ref="B10:G10" si="6">B12+B13+B14+B11</f>
        <v>300474.40000000002</v>
      </c>
      <c r="C10" s="93">
        <f t="shared" si="6"/>
        <v>25211.1</v>
      </c>
      <c r="D10" s="93">
        <f t="shared" si="6"/>
        <v>64545.299999999996</v>
      </c>
      <c r="E10" s="93">
        <f t="shared" si="6"/>
        <v>0</v>
      </c>
      <c r="F10" s="93">
        <f t="shared" si="6"/>
        <v>244923.9</v>
      </c>
      <c r="G10" s="93">
        <f t="shared" si="6"/>
        <v>269555.59999999998</v>
      </c>
      <c r="H10" s="94">
        <f>SUM(H12:H13)</f>
        <v>0</v>
      </c>
      <c r="I10" s="95">
        <f t="shared" si="2"/>
        <v>89.710005245039156</v>
      </c>
      <c r="J10" s="96">
        <f t="shared" si="3"/>
        <v>24631.699999999983</v>
      </c>
      <c r="K10" s="97"/>
      <c r="L10" s="97"/>
      <c r="M10" s="97"/>
      <c r="N10" s="97"/>
      <c r="O10" s="97"/>
      <c r="P10" s="97"/>
      <c r="Q10" s="98"/>
      <c r="R10" s="90"/>
    </row>
    <row r="11" spans="1:18" s="91" customFormat="1" ht="112.5" customHeight="1">
      <c r="A11" s="111" t="s">
        <v>70</v>
      </c>
      <c r="B11" s="112">
        <v>241920</v>
      </c>
      <c r="C11" s="93"/>
      <c r="D11" s="93"/>
      <c r="E11" s="93"/>
      <c r="F11" s="112">
        <f>29041+110239+2955+38022.5+7000</f>
        <v>187257.5</v>
      </c>
      <c r="G11" s="112">
        <v>205010.3</v>
      </c>
      <c r="H11" s="94"/>
      <c r="I11" s="95">
        <f t="shared" si="2"/>
        <v>84.743014219576722</v>
      </c>
      <c r="J11" s="96">
        <f t="shared" si="3"/>
        <v>17752.799999999988</v>
      </c>
      <c r="K11" s="97"/>
      <c r="L11" s="97"/>
      <c r="M11" s="97"/>
      <c r="N11" s="97"/>
      <c r="O11" s="97"/>
      <c r="P11" s="97"/>
      <c r="Q11" s="98"/>
      <c r="R11" s="90"/>
    </row>
    <row r="12" spans="1:18" s="91" customFormat="1" ht="60" customHeight="1">
      <c r="A12" s="99" t="s">
        <v>71</v>
      </c>
      <c r="B12" s="100">
        <v>0</v>
      </c>
      <c r="C12" s="100">
        <v>25211.1</v>
      </c>
      <c r="D12" s="101">
        <f t="shared" si="5"/>
        <v>91.9</v>
      </c>
      <c r="E12" s="113"/>
      <c r="F12" s="100">
        <v>0</v>
      </c>
      <c r="G12" s="102">
        <v>91.9</v>
      </c>
      <c r="H12" s="103"/>
      <c r="I12" s="95">
        <v>0</v>
      </c>
      <c r="J12" s="96">
        <f t="shared" si="3"/>
        <v>91.9</v>
      </c>
      <c r="K12" s="104"/>
      <c r="L12" s="104"/>
      <c r="M12" s="104"/>
      <c r="N12" s="104"/>
      <c r="O12" s="104"/>
      <c r="P12" s="104"/>
      <c r="Q12" s="105"/>
      <c r="R12" s="90"/>
    </row>
    <row r="13" spans="1:18" s="91" customFormat="1" ht="57.75" customHeight="1">
      <c r="A13" s="99" t="s">
        <v>72</v>
      </c>
      <c r="B13" s="100">
        <v>6266.5</v>
      </c>
      <c r="C13" s="100"/>
      <c r="D13" s="101">
        <f t="shared" si="5"/>
        <v>12950.8</v>
      </c>
      <c r="E13" s="113"/>
      <c r="F13" s="100">
        <v>6266.5</v>
      </c>
      <c r="G13" s="102">
        <v>12950.8</v>
      </c>
      <c r="H13" s="103"/>
      <c r="I13" s="95" t="s">
        <v>73</v>
      </c>
      <c r="J13" s="96">
        <f t="shared" si="3"/>
        <v>6684.2999999999993</v>
      </c>
      <c r="K13" s="104"/>
      <c r="L13" s="104"/>
      <c r="M13" s="104"/>
      <c r="N13" s="104"/>
      <c r="O13" s="104"/>
      <c r="P13" s="104"/>
      <c r="Q13" s="105"/>
      <c r="R13" s="90"/>
    </row>
    <row r="14" spans="1:18" s="91" customFormat="1" ht="93.75" customHeight="1">
      <c r="A14" s="99" t="s">
        <v>74</v>
      </c>
      <c r="B14" s="100">
        <v>52287.9</v>
      </c>
      <c r="C14" s="100"/>
      <c r="D14" s="101">
        <f t="shared" si="5"/>
        <v>51502.6</v>
      </c>
      <c r="E14" s="113"/>
      <c r="F14" s="100">
        <f>29441+18458.9+3000+500</f>
        <v>51399.9</v>
      </c>
      <c r="G14" s="102">
        <v>51502.6</v>
      </c>
      <c r="H14" s="103"/>
      <c r="I14" s="95">
        <f t="shared" si="2"/>
        <v>98.498122892676889</v>
      </c>
      <c r="J14" s="96">
        <f t="shared" si="3"/>
        <v>102.69999999999709</v>
      </c>
      <c r="K14" s="104"/>
      <c r="L14" s="104"/>
      <c r="M14" s="104"/>
      <c r="N14" s="104"/>
      <c r="O14" s="104"/>
      <c r="P14" s="104"/>
      <c r="Q14" s="105"/>
      <c r="R14" s="90"/>
    </row>
    <row r="15" spans="1:18" s="91" customFormat="1" ht="74.25" customHeight="1">
      <c r="A15" s="92" t="s">
        <v>75</v>
      </c>
      <c r="B15" s="93">
        <f t="shared" ref="B15:G15" si="7">B16+B18+B21</f>
        <v>804734.9</v>
      </c>
      <c r="C15" s="93">
        <f t="shared" si="7"/>
        <v>29331.200000000001</v>
      </c>
      <c r="D15" s="93">
        <f t="shared" si="7"/>
        <v>198206.8</v>
      </c>
      <c r="E15" s="93">
        <f t="shared" si="7"/>
        <v>0</v>
      </c>
      <c r="F15" s="93">
        <f t="shared" si="7"/>
        <v>238071.5</v>
      </c>
      <c r="G15" s="93">
        <f t="shared" si="7"/>
        <v>198206.8</v>
      </c>
      <c r="H15" s="94">
        <f>SUM(H16:H18)+H21</f>
        <v>0</v>
      </c>
      <c r="I15" s="95">
        <f t="shared" si="2"/>
        <v>24.630073829282164</v>
      </c>
      <c r="J15" s="96">
        <f t="shared" si="3"/>
        <v>-39864.700000000012</v>
      </c>
      <c r="K15" s="97"/>
      <c r="L15" s="97"/>
      <c r="M15" s="97"/>
      <c r="N15" s="97"/>
      <c r="O15" s="97"/>
      <c r="P15" s="97"/>
      <c r="Q15" s="98"/>
      <c r="R15" s="90"/>
    </row>
    <row r="16" spans="1:18" s="91" customFormat="1" ht="109.5" customHeight="1">
      <c r="A16" s="99" t="s">
        <v>76</v>
      </c>
      <c r="B16" s="100">
        <v>140417.20000000001</v>
      </c>
      <c r="C16" s="100">
        <v>1000</v>
      </c>
      <c r="D16" s="101">
        <f t="shared" si="5"/>
        <v>13376</v>
      </c>
      <c r="E16" s="113"/>
      <c r="F16" s="100">
        <f>6383+3587+1500-120.5+1500</f>
        <v>12849.5</v>
      </c>
      <c r="G16" s="102">
        <v>13376</v>
      </c>
      <c r="H16" s="103"/>
      <c r="I16" s="95">
        <f t="shared" si="2"/>
        <v>9.5258985366465065</v>
      </c>
      <c r="J16" s="96">
        <f t="shared" si="3"/>
        <v>526.5</v>
      </c>
      <c r="K16" s="104"/>
      <c r="L16" s="104"/>
      <c r="M16" s="104"/>
      <c r="N16" s="104"/>
      <c r="O16" s="104"/>
      <c r="P16" s="104"/>
      <c r="Q16" s="105"/>
      <c r="R16" s="90"/>
    </row>
    <row r="17" spans="1:18" s="91" customFormat="1" ht="60" hidden="1" customHeight="1">
      <c r="A17" s="99" t="s">
        <v>77</v>
      </c>
      <c r="B17" s="114"/>
      <c r="C17" s="114"/>
      <c r="D17" s="101">
        <f t="shared" si="5"/>
        <v>0</v>
      </c>
      <c r="E17" s="113"/>
      <c r="F17" s="100"/>
      <c r="G17" s="102">
        <f>SUM(K17:R17)</f>
        <v>0</v>
      </c>
      <c r="H17" s="103"/>
      <c r="I17" s="95" t="e">
        <f t="shared" si="2"/>
        <v>#DIV/0!</v>
      </c>
      <c r="J17" s="96">
        <f t="shared" si="3"/>
        <v>0</v>
      </c>
      <c r="K17" s="104"/>
      <c r="L17" s="104"/>
      <c r="M17" s="104"/>
      <c r="N17" s="104"/>
      <c r="O17" s="104"/>
      <c r="P17" s="104"/>
      <c r="Q17" s="105"/>
      <c r="R17" s="90"/>
    </row>
    <row r="18" spans="1:18" s="91" customFormat="1" ht="55.5" customHeight="1">
      <c r="A18" s="99" t="s">
        <v>78</v>
      </c>
      <c r="B18" s="114">
        <f>B19+B20</f>
        <v>324495.90000000002</v>
      </c>
      <c r="C18" s="114"/>
      <c r="D18" s="101">
        <f t="shared" si="5"/>
        <v>65497.7</v>
      </c>
      <c r="E18" s="101">
        <f>E19+E20</f>
        <v>0</v>
      </c>
      <c r="F18" s="100">
        <f>F19+F20</f>
        <v>62407</v>
      </c>
      <c r="G18" s="102">
        <f>G19+G20</f>
        <v>65497.7</v>
      </c>
      <c r="H18" s="103"/>
      <c r="I18" s="95">
        <f t="shared" si="2"/>
        <v>20.184446090073862</v>
      </c>
      <c r="J18" s="96">
        <f t="shared" si="3"/>
        <v>3090.6999999999971</v>
      </c>
      <c r="K18" s="104"/>
      <c r="L18" s="104"/>
      <c r="M18" s="104"/>
      <c r="N18" s="104"/>
      <c r="O18" s="104"/>
      <c r="P18" s="104"/>
      <c r="Q18" s="105"/>
      <c r="R18" s="90"/>
    </row>
    <row r="19" spans="1:18" s="91" customFormat="1" ht="51.75" customHeight="1">
      <c r="A19" s="115" t="s">
        <v>79</v>
      </c>
      <c r="B19" s="116">
        <v>39132</v>
      </c>
      <c r="C19" s="116"/>
      <c r="D19" s="117">
        <f t="shared" si="5"/>
        <v>35110</v>
      </c>
      <c r="E19" s="118"/>
      <c r="F19" s="119">
        <f>10499+9000+5331+5000+2000</f>
        <v>31830</v>
      </c>
      <c r="G19" s="120">
        <v>35110</v>
      </c>
      <c r="H19" s="121"/>
      <c r="I19" s="95">
        <f t="shared" si="2"/>
        <v>89.721966676888485</v>
      </c>
      <c r="J19" s="96">
        <f t="shared" si="3"/>
        <v>3280</v>
      </c>
      <c r="K19" s="122"/>
      <c r="L19" s="122"/>
      <c r="M19" s="122"/>
      <c r="N19" s="122"/>
      <c r="O19" s="122"/>
      <c r="P19" s="122"/>
      <c r="Q19" s="105"/>
      <c r="R19" s="90"/>
    </row>
    <row r="20" spans="1:18" s="91" customFormat="1" ht="48.75" customHeight="1">
      <c r="A20" s="115" t="s">
        <v>80</v>
      </c>
      <c r="B20" s="116">
        <v>285363.90000000002</v>
      </c>
      <c r="C20" s="116"/>
      <c r="D20" s="117">
        <f t="shared" si="5"/>
        <v>30387.7</v>
      </c>
      <c r="E20" s="118"/>
      <c r="F20" s="119">
        <f>16085+6920+1572+3000+3000</f>
        <v>30577</v>
      </c>
      <c r="G20" s="120">
        <v>30387.7</v>
      </c>
      <c r="H20" s="121"/>
      <c r="I20" s="95">
        <f t="shared" si="2"/>
        <v>10.648754099590031</v>
      </c>
      <c r="J20" s="96">
        <f t="shared" si="3"/>
        <v>-189.29999999999927</v>
      </c>
      <c r="K20" s="122"/>
      <c r="L20" s="122"/>
      <c r="M20" s="122"/>
      <c r="N20" s="122"/>
      <c r="O20" s="122"/>
      <c r="P20" s="122"/>
      <c r="Q20" s="105"/>
      <c r="R20" s="90"/>
    </row>
    <row r="21" spans="1:18" s="91" customFormat="1" ht="64.5" customHeight="1">
      <c r="A21" s="99" t="s">
        <v>81</v>
      </c>
      <c r="B21" s="114">
        <f>B22+B23</f>
        <v>339821.8</v>
      </c>
      <c r="C21" s="114">
        <f t="shared" ref="C21:H21" si="8">C22+C23</f>
        <v>28331.200000000001</v>
      </c>
      <c r="D21" s="114">
        <f t="shared" si="8"/>
        <v>119333.1</v>
      </c>
      <c r="E21" s="114">
        <f t="shared" si="8"/>
        <v>0</v>
      </c>
      <c r="F21" s="114">
        <f>F22+F23</f>
        <v>162815</v>
      </c>
      <c r="G21" s="114">
        <f>G22+G23</f>
        <v>119333.1</v>
      </c>
      <c r="H21" s="102">
        <f t="shared" si="8"/>
        <v>0</v>
      </c>
      <c r="I21" s="95">
        <f t="shared" si="2"/>
        <v>35.116375700440642</v>
      </c>
      <c r="J21" s="96">
        <f t="shared" si="3"/>
        <v>-43481.899999999994</v>
      </c>
      <c r="K21" s="104"/>
      <c r="L21" s="104"/>
      <c r="M21" s="104"/>
      <c r="N21" s="104"/>
      <c r="O21" s="104"/>
      <c r="P21" s="104"/>
      <c r="Q21" s="123"/>
      <c r="R21" s="90"/>
    </row>
    <row r="22" spans="1:18" s="91" customFormat="1" ht="54.75" customHeight="1">
      <c r="A22" s="115" t="s">
        <v>82</v>
      </c>
      <c r="B22" s="116">
        <v>249601.6</v>
      </c>
      <c r="C22" s="116">
        <v>0</v>
      </c>
      <c r="D22" s="117">
        <f t="shared" si="5"/>
        <v>110793.3</v>
      </c>
      <c r="E22" s="113"/>
      <c r="F22" s="119">
        <f>67120+55000+62080-32100+1000</f>
        <v>153100</v>
      </c>
      <c r="G22" s="120">
        <v>110793.3</v>
      </c>
      <c r="H22" s="121"/>
      <c r="I22" s="95">
        <f t="shared" si="2"/>
        <v>44.388056807328155</v>
      </c>
      <c r="J22" s="96">
        <f t="shared" si="3"/>
        <v>-42306.7</v>
      </c>
      <c r="K22" s="122"/>
      <c r="L22" s="122"/>
      <c r="M22" s="122"/>
      <c r="N22" s="122"/>
      <c r="O22" s="122"/>
      <c r="P22" s="122"/>
      <c r="Q22" s="124"/>
      <c r="R22" s="90"/>
    </row>
    <row r="23" spans="1:18" s="91" customFormat="1" ht="60.75" customHeight="1">
      <c r="A23" s="115" t="s">
        <v>83</v>
      </c>
      <c r="B23" s="116">
        <v>90220.2</v>
      </c>
      <c r="C23" s="116">
        <v>28331.200000000001</v>
      </c>
      <c r="D23" s="117">
        <f t="shared" si="5"/>
        <v>8539.7999999999993</v>
      </c>
      <c r="E23" s="113"/>
      <c r="F23" s="119">
        <f>6215+1500-101+1000+1101</f>
        <v>9715</v>
      </c>
      <c r="G23" s="120">
        <v>8539.7999999999993</v>
      </c>
      <c r="H23" s="121"/>
      <c r="I23" s="95">
        <f t="shared" si="2"/>
        <v>9.4655077244342163</v>
      </c>
      <c r="J23" s="96">
        <f t="shared" si="3"/>
        <v>-1175.2000000000007</v>
      </c>
      <c r="K23" s="122"/>
      <c r="L23" s="122"/>
      <c r="M23" s="122"/>
      <c r="N23" s="122"/>
      <c r="O23" s="122"/>
      <c r="P23" s="122"/>
      <c r="Q23" s="124"/>
      <c r="R23" s="90"/>
    </row>
    <row r="24" spans="1:18" s="91" customFormat="1" ht="59.25" customHeight="1">
      <c r="A24" s="92" t="s">
        <v>84</v>
      </c>
      <c r="B24" s="93">
        <f>B25+B27+B28+B29+B30+B31</f>
        <v>70369.899999999994</v>
      </c>
      <c r="C24" s="93">
        <f>C25+C27+C28+C29+C30+C31</f>
        <v>1168.0999999999999</v>
      </c>
      <c r="D24" s="93">
        <f>D25+D27+D28+D29+D30+D31</f>
        <v>39926.399999999994</v>
      </c>
      <c r="E24" s="93">
        <f>E25+E27+E28+E29+E30+E31</f>
        <v>0</v>
      </c>
      <c r="F24" s="93">
        <f>F25+F27+F28+F29+F30+F31</f>
        <v>43841.700000000004</v>
      </c>
      <c r="G24" s="93">
        <f>G25+G27+G28+G29+G30+G31+0.1</f>
        <v>41513.399999999994</v>
      </c>
      <c r="H24" s="94" t="e">
        <f>H25+#REF!+H27</f>
        <v>#REF!</v>
      </c>
      <c r="I24" s="95">
        <f t="shared" si="2"/>
        <v>58.993120638227424</v>
      </c>
      <c r="J24" s="96">
        <f t="shared" si="3"/>
        <v>-2328.3000000000102</v>
      </c>
      <c r="K24" s="97"/>
      <c r="L24" s="97"/>
      <c r="M24" s="97"/>
      <c r="N24" s="97"/>
      <c r="O24" s="97"/>
      <c r="P24" s="97"/>
      <c r="Q24" s="98"/>
      <c r="R24" s="90"/>
    </row>
    <row r="25" spans="1:18" s="91" customFormat="1" ht="118.5" customHeight="1">
      <c r="A25" s="125" t="s">
        <v>85</v>
      </c>
      <c r="B25" s="126">
        <v>41583.9</v>
      </c>
      <c r="C25" s="126">
        <v>790.6</v>
      </c>
      <c r="D25" s="127">
        <f t="shared" si="5"/>
        <v>27477.5</v>
      </c>
      <c r="E25" s="128"/>
      <c r="F25" s="126">
        <f>8237.2+10500+3546.7+3600</f>
        <v>25883.9</v>
      </c>
      <c r="G25" s="129">
        <v>27477.5</v>
      </c>
      <c r="H25" s="130"/>
      <c r="I25" s="95">
        <f t="shared" si="2"/>
        <v>66.077255861042374</v>
      </c>
      <c r="J25" s="96">
        <f t="shared" si="3"/>
        <v>1593.5999999999985</v>
      </c>
      <c r="K25" s="104"/>
      <c r="L25" s="104"/>
      <c r="M25" s="104"/>
      <c r="N25" s="104"/>
      <c r="O25" s="104"/>
      <c r="P25" s="104"/>
      <c r="Q25" s="105"/>
      <c r="R25" s="90"/>
    </row>
    <row r="26" spans="1:18" s="91" customFormat="1" ht="173.25" hidden="1" customHeight="1">
      <c r="A26" s="125" t="s">
        <v>86</v>
      </c>
      <c r="B26" s="126"/>
      <c r="C26" s="126"/>
      <c r="D26" s="127"/>
      <c r="E26" s="128"/>
      <c r="F26" s="126"/>
      <c r="G26" s="129"/>
      <c r="H26" s="130"/>
      <c r="I26" s="95" t="e">
        <f t="shared" si="2"/>
        <v>#DIV/0!</v>
      </c>
      <c r="J26" s="96">
        <f t="shared" si="3"/>
        <v>0</v>
      </c>
      <c r="K26" s="104"/>
      <c r="L26" s="104"/>
      <c r="M26" s="104"/>
      <c r="N26" s="104"/>
      <c r="O26" s="104"/>
      <c r="P26" s="104"/>
      <c r="Q26" s="105"/>
      <c r="R26" s="90"/>
    </row>
    <row r="27" spans="1:18" s="91" customFormat="1" ht="147" customHeight="1">
      <c r="A27" s="125" t="s">
        <v>87</v>
      </c>
      <c r="B27" s="126">
        <v>4950</v>
      </c>
      <c r="C27" s="126">
        <v>377.5</v>
      </c>
      <c r="D27" s="127">
        <f>E27+G27</f>
        <v>3060.6</v>
      </c>
      <c r="E27" s="128"/>
      <c r="F27" s="126">
        <f>1200+1200+400+400</f>
        <v>3200</v>
      </c>
      <c r="G27" s="129">
        <v>3060.6</v>
      </c>
      <c r="H27" s="130"/>
      <c r="I27" s="95">
        <f t="shared" si="2"/>
        <v>61.830303030303028</v>
      </c>
      <c r="J27" s="96">
        <f t="shared" si="3"/>
        <v>-139.40000000000009</v>
      </c>
      <c r="K27" s="104"/>
      <c r="L27" s="104"/>
      <c r="M27" s="104"/>
      <c r="N27" s="104"/>
      <c r="O27" s="104"/>
      <c r="P27" s="104"/>
      <c r="Q27" s="105"/>
      <c r="R27" s="90"/>
    </row>
    <row r="28" spans="1:18" s="91" customFormat="1" ht="144" customHeight="1">
      <c r="A28" s="125" t="s">
        <v>88</v>
      </c>
      <c r="B28" s="126">
        <v>21796.9</v>
      </c>
      <c r="C28" s="126"/>
      <c r="D28" s="127">
        <f>E28+G28</f>
        <v>9388.2999999999993</v>
      </c>
      <c r="E28" s="128"/>
      <c r="F28" s="126">
        <f>3008.7+6200+2100+2100</f>
        <v>13408.7</v>
      </c>
      <c r="G28" s="129">
        <v>9388.2999999999993</v>
      </c>
      <c r="H28" s="130"/>
      <c r="I28" s="95">
        <f t="shared" si="2"/>
        <v>43.071721208061689</v>
      </c>
      <c r="J28" s="96">
        <f t="shared" si="3"/>
        <v>-4020.4000000000015</v>
      </c>
      <c r="K28" s="104"/>
      <c r="L28" s="104"/>
      <c r="M28" s="104"/>
      <c r="N28" s="104"/>
      <c r="O28" s="104"/>
      <c r="P28" s="104"/>
      <c r="Q28" s="105"/>
      <c r="R28" s="90"/>
    </row>
    <row r="29" spans="1:18" s="91" customFormat="1" ht="109.5" customHeight="1">
      <c r="A29" s="125" t="s">
        <v>89</v>
      </c>
      <c r="B29" s="126">
        <v>287.7</v>
      </c>
      <c r="C29" s="126"/>
      <c r="D29" s="127"/>
      <c r="E29" s="128"/>
      <c r="F29" s="126">
        <f>47.7+60+30+30</f>
        <v>167.7</v>
      </c>
      <c r="G29" s="129">
        <v>255.1</v>
      </c>
      <c r="H29" s="130"/>
      <c r="I29" s="95">
        <f t="shared" si="2"/>
        <v>88.66875217240181</v>
      </c>
      <c r="J29" s="96">
        <f t="shared" si="3"/>
        <v>87.4</v>
      </c>
      <c r="K29" s="104"/>
      <c r="L29" s="104"/>
      <c r="M29" s="104"/>
      <c r="N29" s="104"/>
      <c r="O29" s="104"/>
      <c r="P29" s="104"/>
      <c r="Q29" s="105"/>
      <c r="R29" s="90"/>
    </row>
    <row r="30" spans="1:18" s="91" customFormat="1" ht="135.75" customHeight="1">
      <c r="A30" s="125" t="s">
        <v>90</v>
      </c>
      <c r="B30" s="126">
        <v>1646.4</v>
      </c>
      <c r="C30" s="126"/>
      <c r="D30" s="127"/>
      <c r="E30" s="128"/>
      <c r="F30" s="126">
        <f>366.4+430+140+140</f>
        <v>1076.4000000000001</v>
      </c>
      <c r="G30" s="129">
        <v>776.8</v>
      </c>
      <c r="H30" s="130"/>
      <c r="I30" s="95">
        <f t="shared" si="2"/>
        <v>47.181729834791057</v>
      </c>
      <c r="J30" s="96">
        <f t="shared" si="3"/>
        <v>-299.60000000000014</v>
      </c>
      <c r="K30" s="104"/>
      <c r="L30" s="104"/>
      <c r="M30" s="104"/>
      <c r="N30" s="104"/>
      <c r="O30" s="104"/>
      <c r="P30" s="104"/>
      <c r="Q30" s="105"/>
      <c r="R30" s="90"/>
    </row>
    <row r="31" spans="1:18" s="91" customFormat="1" ht="97.5" customHeight="1">
      <c r="A31" s="125" t="s">
        <v>91</v>
      </c>
      <c r="B31" s="126">
        <v>105</v>
      </c>
      <c r="C31" s="126"/>
      <c r="D31" s="127"/>
      <c r="E31" s="128"/>
      <c r="F31" s="126">
        <v>105</v>
      </c>
      <c r="G31" s="129">
        <v>555</v>
      </c>
      <c r="H31" s="130"/>
      <c r="I31" s="95">
        <f t="shared" si="2"/>
        <v>528.57142857142856</v>
      </c>
      <c r="J31" s="96">
        <f t="shared" si="3"/>
        <v>450</v>
      </c>
      <c r="K31" s="104"/>
      <c r="L31" s="104"/>
      <c r="M31" s="104"/>
      <c r="N31" s="104"/>
      <c r="O31" s="104"/>
      <c r="P31" s="104"/>
      <c r="Q31" s="105"/>
      <c r="R31" s="90"/>
    </row>
    <row r="32" spans="1:18" s="91" customFormat="1" ht="147" hidden="1" customHeight="1">
      <c r="A32" s="92" t="s">
        <v>92</v>
      </c>
      <c r="B32" s="93"/>
      <c r="C32" s="93"/>
      <c r="D32" s="113"/>
      <c r="E32" s="113"/>
      <c r="F32" s="93"/>
      <c r="G32" s="95"/>
      <c r="H32" s="95">
        <f>F32-E32</f>
        <v>0</v>
      </c>
      <c r="I32" s="86" t="e">
        <f t="shared" si="2"/>
        <v>#DIV/0!</v>
      </c>
      <c r="J32" s="87">
        <f t="shared" si="3"/>
        <v>0</v>
      </c>
      <c r="K32" s="97"/>
      <c r="L32" s="97"/>
      <c r="M32" s="97"/>
      <c r="N32" s="97"/>
      <c r="O32" s="97"/>
      <c r="P32" s="97"/>
      <c r="Q32" s="98"/>
      <c r="R32" s="90"/>
    </row>
    <row r="33" spans="1:18" s="91" customFormat="1" ht="80.25" customHeight="1">
      <c r="A33" s="85" t="s">
        <v>93</v>
      </c>
      <c r="B33" s="86">
        <f>B34+B35+B41+B42+B43+B44+B47+B48+B49+B50+B52+B53+B54+B57+B58+B61+B66</f>
        <v>434622.1</v>
      </c>
      <c r="C33" s="86">
        <f>C34+C35+C41+C42+C43+C44+C47+C48+C49+C50+C52+C53+C54+C57+C58+C61+C66</f>
        <v>36923.9</v>
      </c>
      <c r="D33" s="86">
        <f>D34+D35+D41+D42+D43+D44+D47+D48+D49+D50+D52+D53+D54+D57+D58+D61+D66</f>
        <v>315521</v>
      </c>
      <c r="E33" s="86">
        <f>E34+E35+E41+E42+E43+E44+E47+E48+E49+E50+E52+E53+E54+E57+E58+E61+E66</f>
        <v>0</v>
      </c>
      <c r="F33" s="86">
        <f>F34+F35+F41+F42+F43+F44+F47+F48+F49+F50+F52+F53+F54+F57+F58+F61+F66</f>
        <v>285847.5</v>
      </c>
      <c r="G33" s="86">
        <f>G34+G35+G41+G42+G43+G44+G47+G48+G49+G50+G52+G53+G54+G57+G58+G61+G66+G65</f>
        <v>358466</v>
      </c>
      <c r="H33" s="86" t="e">
        <f>H34+H35+H42+H43+H44+H45+H48+#REF!+#REF!+H51+H54+H58+H61+H62+H66</f>
        <v>#REF!</v>
      </c>
      <c r="I33" s="86">
        <f t="shared" si="2"/>
        <v>82.477628266026969</v>
      </c>
      <c r="J33" s="87">
        <f t="shared" si="3"/>
        <v>72618.5</v>
      </c>
      <c r="K33" s="88"/>
      <c r="L33" s="88"/>
      <c r="M33" s="88"/>
      <c r="N33" s="88"/>
      <c r="O33" s="88"/>
      <c r="P33" s="88"/>
      <c r="Q33" s="88"/>
      <c r="R33" s="90"/>
    </row>
    <row r="34" spans="1:18" s="91" customFormat="1" ht="135" customHeight="1">
      <c r="A34" s="99" t="s">
        <v>94</v>
      </c>
      <c r="B34" s="100">
        <v>633</v>
      </c>
      <c r="C34" s="100"/>
      <c r="D34" s="101">
        <f>E34+G34</f>
        <v>538</v>
      </c>
      <c r="E34" s="113"/>
      <c r="F34" s="100">
        <v>633</v>
      </c>
      <c r="G34" s="100">
        <v>538</v>
      </c>
      <c r="H34" s="100"/>
      <c r="I34" s="95">
        <f t="shared" si="2"/>
        <v>84.99210110584518</v>
      </c>
      <c r="J34" s="96">
        <f t="shared" si="3"/>
        <v>-95</v>
      </c>
      <c r="K34" s="104"/>
      <c r="L34" s="104"/>
      <c r="M34" s="104"/>
      <c r="N34" s="104"/>
      <c r="O34" s="104"/>
      <c r="P34" s="104"/>
      <c r="Q34" s="105"/>
      <c r="R34" s="90"/>
    </row>
    <row r="35" spans="1:18" s="91" customFormat="1" ht="135" customHeight="1">
      <c r="A35" s="92" t="s">
        <v>95</v>
      </c>
      <c r="B35" s="93">
        <f t="shared" ref="B35:G35" si="9">B36+B38+B39+B40</f>
        <v>314400.2</v>
      </c>
      <c r="C35" s="93">
        <f t="shared" si="9"/>
        <v>31363.4</v>
      </c>
      <c r="D35" s="93">
        <f t="shared" si="9"/>
        <v>216253.8</v>
      </c>
      <c r="E35" s="93">
        <f t="shared" si="9"/>
        <v>0</v>
      </c>
      <c r="F35" s="93">
        <f t="shared" si="9"/>
        <v>221844.1</v>
      </c>
      <c r="G35" s="93">
        <f t="shared" si="9"/>
        <v>218048.4</v>
      </c>
      <c r="H35" s="94" t="e">
        <f>#REF!+H36+H40+H42</f>
        <v>#REF!</v>
      </c>
      <c r="I35" s="95">
        <f t="shared" si="2"/>
        <v>69.353772675717124</v>
      </c>
      <c r="J35" s="96">
        <f t="shared" si="3"/>
        <v>-3795.7000000000116</v>
      </c>
      <c r="K35" s="97"/>
      <c r="L35" s="97"/>
      <c r="M35" s="97"/>
      <c r="N35" s="97"/>
      <c r="O35" s="97"/>
      <c r="P35" s="97"/>
      <c r="Q35" s="98"/>
      <c r="R35" s="90"/>
    </row>
    <row r="36" spans="1:18" s="91" customFormat="1" ht="180.75" customHeight="1">
      <c r="A36" s="111" t="s">
        <v>96</v>
      </c>
      <c r="B36" s="112">
        <v>244478.1</v>
      </c>
      <c r="C36" s="112">
        <v>15539.2</v>
      </c>
      <c r="D36" s="131">
        <f t="shared" ref="D36:D50" si="10">E36+G36</f>
        <v>160610.20000000001</v>
      </c>
      <c r="E36" s="108"/>
      <c r="F36" s="112">
        <f>53798.4+60827+15300+19090.2+19090.2</f>
        <v>168105.80000000002</v>
      </c>
      <c r="G36" s="132">
        <v>160610.20000000001</v>
      </c>
      <c r="H36" s="133"/>
      <c r="I36" s="95">
        <f t="shared" si="2"/>
        <v>65.695127702644953</v>
      </c>
      <c r="J36" s="96">
        <f t="shared" si="3"/>
        <v>-7495.6000000000058</v>
      </c>
      <c r="K36" s="122"/>
      <c r="L36" s="122"/>
      <c r="M36" s="122"/>
      <c r="N36" s="122"/>
      <c r="O36" s="122"/>
      <c r="P36" s="122"/>
      <c r="Q36" s="124"/>
      <c r="R36" s="90"/>
    </row>
    <row r="37" spans="1:18" s="91" customFormat="1" ht="29.25" hidden="1" customHeight="1">
      <c r="A37" s="111" t="s">
        <v>97</v>
      </c>
      <c r="B37" s="112"/>
      <c r="C37" s="112"/>
      <c r="D37" s="131">
        <f t="shared" si="10"/>
        <v>0</v>
      </c>
      <c r="E37" s="108"/>
      <c r="F37" s="112"/>
      <c r="G37" s="132"/>
      <c r="H37" s="133"/>
      <c r="I37" s="95" t="e">
        <f t="shared" si="2"/>
        <v>#DIV/0!</v>
      </c>
      <c r="J37" s="96">
        <f t="shared" si="3"/>
        <v>0</v>
      </c>
      <c r="K37" s="122"/>
      <c r="L37" s="122"/>
      <c r="M37" s="122"/>
      <c r="N37" s="122"/>
      <c r="O37" s="122"/>
      <c r="P37" s="122"/>
      <c r="Q37" s="124"/>
      <c r="R37" s="90"/>
    </row>
    <row r="38" spans="1:18" s="91" customFormat="1" ht="186" customHeight="1">
      <c r="A38" s="111" t="s">
        <v>98</v>
      </c>
      <c r="B38" s="112">
        <v>53181.9</v>
      </c>
      <c r="C38" s="112"/>
      <c r="D38" s="131">
        <f>E38+G38</f>
        <v>45502.8</v>
      </c>
      <c r="E38" s="108"/>
      <c r="F38" s="112">
        <f>7672.4+6804.9+23280.9+2600.6+2500</f>
        <v>42858.799999999996</v>
      </c>
      <c r="G38" s="132">
        <v>45502.8</v>
      </c>
      <c r="H38" s="133"/>
      <c r="I38" s="95">
        <f t="shared" si="2"/>
        <v>85.560688880991464</v>
      </c>
      <c r="J38" s="96">
        <f t="shared" si="3"/>
        <v>2644.0000000000073</v>
      </c>
      <c r="K38" s="122"/>
      <c r="L38" s="122"/>
      <c r="M38" s="122"/>
      <c r="N38" s="122"/>
      <c r="O38" s="122"/>
      <c r="P38" s="122"/>
      <c r="Q38" s="124"/>
      <c r="R38" s="90"/>
    </row>
    <row r="39" spans="1:18" s="91" customFormat="1" ht="178.5" customHeight="1">
      <c r="A39" s="111" t="s">
        <v>99</v>
      </c>
      <c r="B39" s="112">
        <v>1812.4</v>
      </c>
      <c r="C39" s="112"/>
      <c r="D39" s="131"/>
      <c r="E39" s="108"/>
      <c r="F39" s="112">
        <f>297.6+301.8+608+100.7+100.7</f>
        <v>1408.8000000000002</v>
      </c>
      <c r="G39" s="132">
        <v>1794.6</v>
      </c>
      <c r="H39" s="133"/>
      <c r="I39" s="95">
        <f t="shared" si="2"/>
        <v>99.017876848377838</v>
      </c>
      <c r="J39" s="96">
        <f t="shared" si="3"/>
        <v>385.79999999999973</v>
      </c>
      <c r="K39" s="122"/>
      <c r="L39" s="122"/>
      <c r="M39" s="122"/>
      <c r="N39" s="122"/>
      <c r="O39" s="122"/>
      <c r="P39" s="122"/>
      <c r="Q39" s="124"/>
      <c r="R39" s="90"/>
    </row>
    <row r="40" spans="1:18" s="91" customFormat="1" ht="124.5" customHeight="1">
      <c r="A40" s="111" t="s">
        <v>100</v>
      </c>
      <c r="B40" s="112">
        <v>14927.8</v>
      </c>
      <c r="C40" s="112">
        <v>15824.2</v>
      </c>
      <c r="D40" s="131">
        <f t="shared" si="10"/>
        <v>10140.799999999999</v>
      </c>
      <c r="E40" s="108"/>
      <c r="F40" s="112">
        <f>1750.9+1950+3041+1364.4+1364.4</f>
        <v>9470.6999999999989</v>
      </c>
      <c r="G40" s="132">
        <v>10140.799999999999</v>
      </c>
      <c r="H40" s="133"/>
      <c r="I40" s="95">
        <f t="shared" si="2"/>
        <v>67.932314205710142</v>
      </c>
      <c r="J40" s="96">
        <f t="shared" si="3"/>
        <v>670.10000000000036</v>
      </c>
      <c r="K40" s="122"/>
      <c r="L40" s="122"/>
      <c r="M40" s="122"/>
      <c r="N40" s="122"/>
      <c r="O40" s="122"/>
      <c r="P40" s="122"/>
      <c r="Q40" s="124"/>
      <c r="R40" s="90"/>
    </row>
    <row r="41" spans="1:18" s="91" customFormat="1" ht="81" customHeight="1">
      <c r="A41" s="111" t="s">
        <v>101</v>
      </c>
      <c r="B41" s="112">
        <v>83.3</v>
      </c>
      <c r="C41" s="112"/>
      <c r="D41" s="131">
        <f t="shared" si="10"/>
        <v>111.7</v>
      </c>
      <c r="E41" s="108"/>
      <c r="F41" s="112">
        <f>13.2+21+7+7</f>
        <v>48.2</v>
      </c>
      <c r="G41" s="132">
        <v>111.7</v>
      </c>
      <c r="H41" s="133"/>
      <c r="I41" s="95">
        <f t="shared" si="2"/>
        <v>134.093637454982</v>
      </c>
      <c r="J41" s="96">
        <f t="shared" si="3"/>
        <v>63.5</v>
      </c>
      <c r="K41" s="122"/>
      <c r="L41" s="122"/>
      <c r="M41" s="122"/>
      <c r="N41" s="122"/>
      <c r="O41" s="122"/>
      <c r="P41" s="122"/>
      <c r="Q41" s="124"/>
      <c r="R41" s="90"/>
    </row>
    <row r="42" spans="1:18" s="91" customFormat="1" ht="169.5" customHeight="1">
      <c r="A42" s="99" t="s">
        <v>102</v>
      </c>
      <c r="B42" s="100">
        <v>883.7</v>
      </c>
      <c r="C42" s="100">
        <v>409</v>
      </c>
      <c r="D42" s="101">
        <f t="shared" si="10"/>
        <v>0</v>
      </c>
      <c r="E42" s="113"/>
      <c r="F42" s="100">
        <v>883.7</v>
      </c>
      <c r="G42" s="132">
        <v>0</v>
      </c>
      <c r="H42" s="133"/>
      <c r="I42" s="95">
        <f t="shared" si="2"/>
        <v>0</v>
      </c>
      <c r="J42" s="96">
        <f t="shared" si="3"/>
        <v>-883.7</v>
      </c>
      <c r="K42" s="104"/>
      <c r="L42" s="104"/>
      <c r="M42" s="104"/>
      <c r="N42" s="104"/>
      <c r="O42" s="104"/>
      <c r="P42" s="104"/>
      <c r="Q42" s="105"/>
      <c r="R42" s="90"/>
    </row>
    <row r="43" spans="1:18" s="91" customFormat="1" ht="70.5" customHeight="1">
      <c r="A43" s="99" t="s">
        <v>103</v>
      </c>
      <c r="B43" s="100">
        <v>25062.6</v>
      </c>
      <c r="C43" s="100">
        <v>2158</v>
      </c>
      <c r="D43" s="101">
        <f t="shared" si="10"/>
        <v>15580.400000000001</v>
      </c>
      <c r="E43" s="113"/>
      <c r="F43" s="100">
        <f>5154.2+6448.8+3036.3+1803.6</f>
        <v>16442.899999999998</v>
      </c>
      <c r="G43" s="132">
        <f>6980.2+8600.2</f>
        <v>15580.400000000001</v>
      </c>
      <c r="H43" s="133"/>
      <c r="I43" s="95">
        <f t="shared" si="2"/>
        <v>62.165936495016489</v>
      </c>
      <c r="J43" s="96">
        <f t="shared" si="3"/>
        <v>-862.49999999999636</v>
      </c>
      <c r="K43" s="104"/>
      <c r="L43" s="104"/>
      <c r="M43" s="104"/>
      <c r="N43" s="104"/>
      <c r="O43" s="104"/>
      <c r="P43" s="104"/>
      <c r="Q43" s="105"/>
      <c r="R43" s="90"/>
    </row>
    <row r="44" spans="1:18" s="91" customFormat="1" ht="60.75" customHeight="1">
      <c r="A44" s="99" t="s">
        <v>104</v>
      </c>
      <c r="B44" s="100">
        <v>463.8</v>
      </c>
      <c r="C44" s="100">
        <v>950</v>
      </c>
      <c r="D44" s="101">
        <f t="shared" si="10"/>
        <v>1034.2</v>
      </c>
      <c r="E44" s="113"/>
      <c r="F44" s="100">
        <f>245+71.8+52+10</f>
        <v>378.8</v>
      </c>
      <c r="G44" s="132">
        <v>1034.2</v>
      </c>
      <c r="H44" s="133"/>
      <c r="I44" s="95" t="s">
        <v>73</v>
      </c>
      <c r="J44" s="96">
        <f t="shared" si="3"/>
        <v>655.40000000000009</v>
      </c>
      <c r="K44" s="104"/>
      <c r="L44" s="104"/>
      <c r="M44" s="104"/>
      <c r="N44" s="104"/>
      <c r="O44" s="104"/>
      <c r="P44" s="104"/>
      <c r="Q44" s="105"/>
      <c r="R44" s="90"/>
    </row>
    <row r="45" spans="1:18" s="91" customFormat="1" ht="96" hidden="1" customHeight="1">
      <c r="A45" s="99" t="s">
        <v>105</v>
      </c>
      <c r="B45" s="100"/>
      <c r="C45" s="100">
        <v>42.9</v>
      </c>
      <c r="D45" s="101">
        <f t="shared" si="10"/>
        <v>0</v>
      </c>
      <c r="E45" s="113"/>
      <c r="F45" s="100"/>
      <c r="G45" s="132"/>
      <c r="H45" s="133"/>
      <c r="I45" s="95" t="e">
        <f t="shared" si="2"/>
        <v>#DIV/0!</v>
      </c>
      <c r="J45" s="96">
        <f t="shared" si="3"/>
        <v>0</v>
      </c>
      <c r="K45" s="104"/>
      <c r="L45" s="104"/>
      <c r="M45" s="104"/>
      <c r="N45" s="104"/>
      <c r="O45" s="104"/>
      <c r="P45" s="104"/>
      <c r="Q45" s="105"/>
      <c r="R45" s="90"/>
    </row>
    <row r="46" spans="1:18" s="91" customFormat="1" ht="100.5" hidden="1" customHeight="1">
      <c r="A46" s="99" t="s">
        <v>106</v>
      </c>
      <c r="B46" s="100"/>
      <c r="C46" s="100">
        <v>0</v>
      </c>
      <c r="D46" s="101">
        <f t="shared" si="10"/>
        <v>0</v>
      </c>
      <c r="E46" s="113"/>
      <c r="F46" s="100"/>
      <c r="G46" s="132"/>
      <c r="H46" s="133"/>
      <c r="I46" s="95" t="e">
        <f t="shared" si="2"/>
        <v>#DIV/0!</v>
      </c>
      <c r="J46" s="96">
        <f t="shared" si="3"/>
        <v>0</v>
      </c>
      <c r="K46" s="104"/>
      <c r="L46" s="104"/>
      <c r="M46" s="104"/>
      <c r="N46" s="104"/>
      <c r="O46" s="104"/>
      <c r="P46" s="104"/>
      <c r="Q46" s="105"/>
      <c r="R46" s="90"/>
    </row>
    <row r="47" spans="1:18" s="91" customFormat="1" ht="69.75" customHeight="1">
      <c r="A47" s="99" t="s">
        <v>107</v>
      </c>
      <c r="B47" s="100">
        <v>2540.8000000000002</v>
      </c>
      <c r="C47" s="100"/>
      <c r="D47" s="101"/>
      <c r="E47" s="113"/>
      <c r="F47" s="100">
        <f>577.7+653.1+217.7+217.7</f>
        <v>1666.2000000000003</v>
      </c>
      <c r="G47" s="132">
        <v>2534.9</v>
      </c>
      <c r="H47" s="133"/>
      <c r="I47" s="95">
        <f t="shared" si="2"/>
        <v>99.767789672544069</v>
      </c>
      <c r="J47" s="96">
        <f t="shared" si="3"/>
        <v>868.69999999999982</v>
      </c>
      <c r="K47" s="104"/>
      <c r="L47" s="104"/>
      <c r="M47" s="104"/>
      <c r="N47" s="104"/>
      <c r="O47" s="104"/>
      <c r="P47" s="104"/>
      <c r="Q47" s="105"/>
      <c r="R47" s="90"/>
    </row>
    <row r="48" spans="1:18" s="91" customFormat="1" ht="55.5" customHeight="1">
      <c r="A48" s="99" t="s">
        <v>108</v>
      </c>
      <c r="B48" s="100">
        <v>502.8</v>
      </c>
      <c r="C48" s="100"/>
      <c r="D48" s="101">
        <f t="shared" si="10"/>
        <v>524.1</v>
      </c>
      <c r="E48" s="113"/>
      <c r="F48" s="100">
        <f>7+13.5+461.2+3.5+3.5</f>
        <v>488.7</v>
      </c>
      <c r="G48" s="132">
        <v>524.1</v>
      </c>
      <c r="H48" s="133"/>
      <c r="I48" s="95">
        <f t="shared" si="2"/>
        <v>104.236276849642</v>
      </c>
      <c r="J48" s="96">
        <f t="shared" si="3"/>
        <v>35.400000000000034</v>
      </c>
      <c r="K48" s="104"/>
      <c r="L48" s="104"/>
      <c r="M48" s="104"/>
      <c r="N48" s="104"/>
      <c r="O48" s="104"/>
      <c r="P48" s="104"/>
      <c r="Q48" s="105"/>
      <c r="R48" s="90"/>
    </row>
    <row r="49" spans="1:18" s="91" customFormat="1" ht="51.75" customHeight="1">
      <c r="A49" s="99" t="s">
        <v>109</v>
      </c>
      <c r="B49" s="100">
        <v>425</v>
      </c>
      <c r="C49" s="100"/>
      <c r="D49" s="101">
        <f t="shared" si="10"/>
        <v>58063.8</v>
      </c>
      <c r="E49" s="113"/>
      <c r="F49" s="100">
        <f>16+52.3+135.6+32+32.7</f>
        <v>268.59999999999997</v>
      </c>
      <c r="G49" s="132">
        <v>58063.8</v>
      </c>
      <c r="H49" s="133"/>
      <c r="I49" s="95" t="s">
        <v>73</v>
      </c>
      <c r="J49" s="96">
        <f t="shared" si="3"/>
        <v>57795.200000000004</v>
      </c>
      <c r="K49" s="104"/>
      <c r="L49" s="104"/>
      <c r="M49" s="104"/>
      <c r="N49" s="104"/>
      <c r="O49" s="104"/>
      <c r="P49" s="104"/>
      <c r="Q49" s="105"/>
      <c r="R49" s="90"/>
    </row>
    <row r="50" spans="1:18" s="91" customFormat="1" ht="106.5" customHeight="1">
      <c r="A50" s="99" t="s">
        <v>110</v>
      </c>
      <c r="B50" s="100">
        <v>596.5</v>
      </c>
      <c r="C50" s="100"/>
      <c r="D50" s="101">
        <f t="shared" si="10"/>
        <v>596.5</v>
      </c>
      <c r="E50" s="113"/>
      <c r="F50" s="100">
        <v>596.5</v>
      </c>
      <c r="G50" s="132">
        <v>596.5</v>
      </c>
      <c r="H50" s="133"/>
      <c r="I50" s="95">
        <f t="shared" si="2"/>
        <v>100</v>
      </c>
      <c r="J50" s="96">
        <f t="shared" si="3"/>
        <v>0</v>
      </c>
      <c r="K50" s="104"/>
      <c r="L50" s="104"/>
      <c r="M50" s="104"/>
      <c r="N50" s="104"/>
      <c r="O50" s="104"/>
      <c r="P50" s="104"/>
      <c r="Q50" s="105"/>
      <c r="R50" s="90"/>
    </row>
    <row r="51" spans="1:18" s="91" customFormat="1" ht="103.5" hidden="1" customHeight="1">
      <c r="A51" s="99" t="s">
        <v>111</v>
      </c>
      <c r="B51" s="100"/>
      <c r="C51" s="100"/>
      <c r="D51" s="101"/>
      <c r="E51" s="113"/>
      <c r="F51" s="100"/>
      <c r="G51" s="132"/>
      <c r="H51" s="133"/>
      <c r="I51" s="95" t="e">
        <f t="shared" si="2"/>
        <v>#DIV/0!</v>
      </c>
      <c r="J51" s="96">
        <f t="shared" si="3"/>
        <v>0</v>
      </c>
      <c r="K51" s="104"/>
      <c r="L51" s="104"/>
      <c r="M51" s="104"/>
      <c r="N51" s="104"/>
      <c r="O51" s="104"/>
      <c r="P51" s="104"/>
      <c r="Q51" s="105"/>
      <c r="R51" s="90"/>
    </row>
    <row r="52" spans="1:18" s="91" customFormat="1" ht="120.75" customHeight="1">
      <c r="A52" s="111" t="s">
        <v>112</v>
      </c>
      <c r="B52" s="112">
        <f>587.5+270.4</f>
        <v>857.9</v>
      </c>
      <c r="C52" s="112"/>
      <c r="D52" s="131">
        <f>E52+G52</f>
        <v>463.20000000000005</v>
      </c>
      <c r="E52" s="108"/>
      <c r="F52" s="112">
        <f>76+114+55.8+63+30+63+30</f>
        <v>431.8</v>
      </c>
      <c r="G52" s="132">
        <f>112.4+350.8</f>
        <v>463.20000000000005</v>
      </c>
      <c r="H52" s="133"/>
      <c r="I52" s="95">
        <f t="shared" si="2"/>
        <v>53.992306795663843</v>
      </c>
      <c r="J52" s="96">
        <f t="shared" si="3"/>
        <v>31.400000000000034</v>
      </c>
      <c r="K52" s="122"/>
      <c r="L52" s="122"/>
      <c r="M52" s="122"/>
      <c r="N52" s="122"/>
      <c r="O52" s="122"/>
      <c r="P52" s="122"/>
      <c r="Q52" s="134"/>
      <c r="R52" s="90"/>
    </row>
    <row r="53" spans="1:18" s="91" customFormat="1" ht="75" customHeight="1">
      <c r="A53" s="111" t="s">
        <v>113</v>
      </c>
      <c r="B53" s="112">
        <v>578.20000000000005</v>
      </c>
      <c r="C53" s="112"/>
      <c r="D53" s="131">
        <f>E53+G53</f>
        <v>248.8</v>
      </c>
      <c r="E53" s="108"/>
      <c r="F53" s="112">
        <f>50+138.6+56.9+56.9</f>
        <v>302.39999999999998</v>
      </c>
      <c r="G53" s="132">
        <v>248.8</v>
      </c>
      <c r="H53" s="133"/>
      <c r="I53" s="95">
        <f t="shared" si="2"/>
        <v>43.030093393289519</v>
      </c>
      <c r="J53" s="96">
        <f t="shared" si="3"/>
        <v>-53.599999999999966</v>
      </c>
      <c r="K53" s="122"/>
      <c r="L53" s="122"/>
      <c r="M53" s="122"/>
      <c r="N53" s="122"/>
      <c r="O53" s="122"/>
      <c r="P53" s="122"/>
      <c r="Q53" s="134"/>
      <c r="R53" s="90"/>
    </row>
    <row r="54" spans="1:18" s="91" customFormat="1" ht="48" customHeight="1">
      <c r="A54" s="111" t="s">
        <v>114</v>
      </c>
      <c r="B54" s="112">
        <v>24554.1</v>
      </c>
      <c r="C54" s="112">
        <f>SUM(C55:C56)</f>
        <v>0</v>
      </c>
      <c r="D54" s="112">
        <f>SUM(D55:D56)</f>
        <v>0</v>
      </c>
      <c r="E54" s="112">
        <f>SUM(E55:E56)</f>
        <v>0</v>
      </c>
      <c r="F54" s="112">
        <v>24554.1</v>
      </c>
      <c r="G54" s="112">
        <v>34087.199999999997</v>
      </c>
      <c r="H54" s="133">
        <f>H55+H56</f>
        <v>0</v>
      </c>
      <c r="I54" s="95">
        <f t="shared" si="2"/>
        <v>138.82488056984371</v>
      </c>
      <c r="J54" s="96">
        <f t="shared" si="3"/>
        <v>9533.0999999999985</v>
      </c>
      <c r="K54" s="97"/>
      <c r="L54" s="97"/>
      <c r="M54" s="97"/>
      <c r="N54" s="97"/>
      <c r="O54" s="97"/>
      <c r="P54" s="97"/>
      <c r="Q54" s="97"/>
      <c r="R54" s="90"/>
    </row>
    <row r="55" spans="1:18" s="91" customFormat="1" ht="72" hidden="1" customHeight="1">
      <c r="A55" s="115" t="s">
        <v>115</v>
      </c>
      <c r="B55" s="119">
        <v>19950.900000000001</v>
      </c>
      <c r="C55" s="119"/>
      <c r="D55" s="117"/>
      <c r="E55" s="118"/>
      <c r="F55" s="119">
        <f>5590.9+4410</f>
        <v>10000.9</v>
      </c>
      <c r="G55" s="129">
        <v>18918.7</v>
      </c>
      <c r="H55" s="130"/>
      <c r="I55" s="95">
        <f t="shared" si="2"/>
        <v>94.826298562972084</v>
      </c>
      <c r="J55" s="96">
        <f t="shared" si="3"/>
        <v>8917.8000000000011</v>
      </c>
      <c r="K55" s="122"/>
      <c r="L55" s="122"/>
      <c r="M55" s="122"/>
      <c r="N55" s="122"/>
      <c r="O55" s="122"/>
      <c r="P55" s="122"/>
      <c r="Q55" s="124"/>
      <c r="R55" s="90"/>
    </row>
    <row r="56" spans="1:18" s="91" customFormat="1" ht="98.25" hidden="1" customHeight="1">
      <c r="A56" s="115" t="s">
        <v>116</v>
      </c>
      <c r="B56" s="119">
        <v>3723.7</v>
      </c>
      <c r="C56" s="119"/>
      <c r="D56" s="117"/>
      <c r="E56" s="118"/>
      <c r="F56" s="119">
        <v>3723.7</v>
      </c>
      <c r="G56" s="129">
        <v>3862.4</v>
      </c>
      <c r="H56" s="130"/>
      <c r="I56" s="95">
        <f t="shared" si="2"/>
        <v>103.72478985954831</v>
      </c>
      <c r="J56" s="96">
        <f t="shared" si="3"/>
        <v>138.70000000000027</v>
      </c>
      <c r="K56" s="122"/>
      <c r="L56" s="122"/>
      <c r="M56" s="122"/>
      <c r="N56" s="122"/>
      <c r="O56" s="122"/>
      <c r="P56" s="122"/>
      <c r="Q56" s="124"/>
      <c r="R56" s="90"/>
    </row>
    <row r="57" spans="1:18" s="91" customFormat="1" ht="60.75" customHeight="1">
      <c r="A57" s="111" t="s">
        <v>117</v>
      </c>
      <c r="B57" s="112">
        <v>45416.5</v>
      </c>
      <c r="C57" s="112"/>
      <c r="D57" s="131"/>
      <c r="E57" s="108"/>
      <c r="F57" s="112">
        <f>1664.8+1900+1100+500</f>
        <v>5164.8</v>
      </c>
      <c r="G57" s="132">
        <v>3891</v>
      </c>
      <c r="H57" s="133"/>
      <c r="I57" s="95">
        <f t="shared" si="2"/>
        <v>8.5673708894344571</v>
      </c>
      <c r="J57" s="96">
        <f t="shared" si="3"/>
        <v>-1273.8000000000002</v>
      </c>
      <c r="K57" s="122"/>
      <c r="L57" s="122"/>
      <c r="M57" s="122"/>
      <c r="N57" s="122"/>
      <c r="O57" s="122"/>
      <c r="P57" s="122"/>
      <c r="Q57" s="124"/>
      <c r="R57" s="90"/>
    </row>
    <row r="58" spans="1:18" s="91" customFormat="1" ht="53.25" customHeight="1">
      <c r="A58" s="99" t="s">
        <v>118</v>
      </c>
      <c r="B58" s="100">
        <v>17623.7</v>
      </c>
      <c r="C58" s="100">
        <v>2043.5</v>
      </c>
      <c r="D58" s="101">
        <f t="shared" ref="D58:D66" si="11">E58+G58</f>
        <v>19456.8</v>
      </c>
      <c r="E58" s="101"/>
      <c r="F58" s="100">
        <f>3940.5+3988+1522.5+1361.9+1330.8</f>
        <v>12143.699999999999</v>
      </c>
      <c r="G58" s="132">
        <v>19456.8</v>
      </c>
      <c r="H58" s="133"/>
      <c r="I58" s="95">
        <f t="shared" si="2"/>
        <v>110.40133456652121</v>
      </c>
      <c r="J58" s="96">
        <f t="shared" si="3"/>
        <v>7313.1</v>
      </c>
      <c r="K58" s="104"/>
      <c r="L58" s="104"/>
      <c r="M58" s="104"/>
      <c r="N58" s="104"/>
      <c r="O58" s="104"/>
      <c r="P58" s="104"/>
      <c r="Q58" s="105"/>
      <c r="R58" s="90"/>
    </row>
    <row r="59" spans="1:18" s="91" customFormat="1" ht="3" hidden="1" customHeight="1">
      <c r="A59" s="125" t="s">
        <v>119</v>
      </c>
      <c r="B59" s="126">
        <v>539.1</v>
      </c>
      <c r="C59" s="126"/>
      <c r="D59" s="101">
        <f t="shared" si="11"/>
        <v>0</v>
      </c>
      <c r="E59" s="127"/>
      <c r="F59" s="126"/>
      <c r="G59" s="132"/>
      <c r="H59" s="130"/>
      <c r="I59" s="95">
        <f t="shared" si="2"/>
        <v>0</v>
      </c>
      <c r="J59" s="96">
        <f t="shared" si="3"/>
        <v>0</v>
      </c>
      <c r="K59" s="104"/>
      <c r="L59" s="104"/>
      <c r="M59" s="104"/>
      <c r="N59" s="104"/>
      <c r="O59" s="104"/>
      <c r="P59" s="104"/>
      <c r="Q59" s="105"/>
      <c r="R59" s="90"/>
    </row>
    <row r="60" spans="1:18" s="91" customFormat="1" ht="23.25" hidden="1" customHeight="1">
      <c r="A60" s="125" t="s">
        <v>120</v>
      </c>
      <c r="B60" s="126">
        <v>30.6</v>
      </c>
      <c r="C60" s="126"/>
      <c r="D60" s="101">
        <f t="shared" si="11"/>
        <v>0</v>
      </c>
      <c r="E60" s="127"/>
      <c r="F60" s="126"/>
      <c r="G60" s="132"/>
      <c r="H60" s="130"/>
      <c r="I60" s="95">
        <f t="shared" si="2"/>
        <v>0</v>
      </c>
      <c r="J60" s="96">
        <f t="shared" si="3"/>
        <v>0</v>
      </c>
      <c r="K60" s="104"/>
      <c r="L60" s="104"/>
      <c r="M60" s="104"/>
      <c r="N60" s="104"/>
      <c r="O60" s="104"/>
      <c r="P60" s="104"/>
      <c r="Q60" s="105"/>
      <c r="R60" s="90"/>
    </row>
    <row r="61" spans="1:18" s="91" customFormat="1" ht="57" customHeight="1">
      <c r="A61" s="99" t="s">
        <v>121</v>
      </c>
      <c r="B61" s="100">
        <v>0</v>
      </c>
      <c r="C61" s="100"/>
      <c r="D61" s="101">
        <f t="shared" si="11"/>
        <v>2656.5</v>
      </c>
      <c r="E61" s="113"/>
      <c r="F61" s="100">
        <v>0</v>
      </c>
      <c r="G61" s="132">
        <v>2656.5</v>
      </c>
      <c r="H61" s="133"/>
      <c r="I61" s="95">
        <v>0</v>
      </c>
      <c r="J61" s="96">
        <f t="shared" si="3"/>
        <v>2656.5</v>
      </c>
      <c r="K61" s="104"/>
      <c r="L61" s="104"/>
      <c r="M61" s="104"/>
      <c r="N61" s="104"/>
      <c r="O61" s="104"/>
      <c r="P61" s="104"/>
      <c r="Q61" s="105"/>
      <c r="R61" s="90"/>
    </row>
    <row r="62" spans="1:18" s="91" customFormat="1" ht="66" hidden="1" customHeight="1">
      <c r="A62" s="99" t="s">
        <v>122</v>
      </c>
      <c r="B62" s="100"/>
      <c r="C62" s="100">
        <v>114.9</v>
      </c>
      <c r="D62" s="101">
        <f t="shared" si="11"/>
        <v>0</v>
      </c>
      <c r="E62" s="113"/>
      <c r="F62" s="100"/>
      <c r="G62" s="113">
        <f>SUM(K62:Q62)</f>
        <v>0</v>
      </c>
      <c r="H62" s="93"/>
      <c r="I62" s="95" t="e">
        <f t="shared" si="2"/>
        <v>#DIV/0!</v>
      </c>
      <c r="J62" s="96">
        <f t="shared" si="3"/>
        <v>0</v>
      </c>
      <c r="K62" s="104"/>
      <c r="L62" s="104"/>
      <c r="M62" s="104"/>
      <c r="N62" s="104"/>
      <c r="O62" s="104"/>
      <c r="P62" s="104"/>
      <c r="Q62" s="105"/>
      <c r="R62" s="90"/>
    </row>
    <row r="63" spans="1:18" s="137" customFormat="1" ht="66" hidden="1" customHeight="1">
      <c r="A63" s="115" t="s">
        <v>123</v>
      </c>
      <c r="B63" s="119"/>
      <c r="C63" s="119"/>
      <c r="D63" s="101">
        <f t="shared" si="11"/>
        <v>0</v>
      </c>
      <c r="E63" s="113"/>
      <c r="F63" s="119"/>
      <c r="G63" s="101">
        <f>SUM(K63:Q63)</f>
        <v>0</v>
      </c>
      <c r="H63" s="135"/>
      <c r="I63" s="95" t="e">
        <f t="shared" si="2"/>
        <v>#DIV/0!</v>
      </c>
      <c r="J63" s="96">
        <f t="shared" si="3"/>
        <v>0</v>
      </c>
      <c r="K63" s="122"/>
      <c r="L63" s="122"/>
      <c r="M63" s="122"/>
      <c r="N63" s="122"/>
      <c r="O63" s="122"/>
      <c r="P63" s="122"/>
      <c r="Q63" s="124"/>
      <c r="R63" s="136"/>
    </row>
    <row r="64" spans="1:18" s="137" customFormat="1" ht="63.75" hidden="1" customHeight="1">
      <c r="A64" s="99" t="s">
        <v>124</v>
      </c>
      <c r="B64" s="119"/>
      <c r="C64" s="119"/>
      <c r="D64" s="101">
        <f t="shared" si="11"/>
        <v>0</v>
      </c>
      <c r="E64" s="113"/>
      <c r="F64" s="119"/>
      <c r="G64" s="101">
        <f>SUM(K64:Q64)</f>
        <v>0</v>
      </c>
      <c r="H64" s="135"/>
      <c r="I64" s="95" t="e">
        <f t="shared" si="2"/>
        <v>#DIV/0!</v>
      </c>
      <c r="J64" s="96">
        <f t="shared" si="3"/>
        <v>0</v>
      </c>
      <c r="K64" s="122"/>
      <c r="L64" s="122"/>
      <c r="M64" s="122"/>
      <c r="N64" s="122"/>
      <c r="O64" s="122"/>
      <c r="P64" s="122"/>
      <c r="Q64" s="124"/>
      <c r="R64" s="136"/>
    </row>
    <row r="65" spans="1:18" s="137" customFormat="1" ht="63.75" customHeight="1">
      <c r="A65" s="99" t="s">
        <v>125</v>
      </c>
      <c r="B65" s="119"/>
      <c r="C65" s="119"/>
      <c r="D65" s="101"/>
      <c r="E65" s="113"/>
      <c r="F65" s="119"/>
      <c r="G65" s="102">
        <v>637.29999999999995</v>
      </c>
      <c r="H65" s="135"/>
      <c r="I65" s="95">
        <v>0</v>
      </c>
      <c r="J65" s="96"/>
      <c r="K65" s="122"/>
      <c r="L65" s="122"/>
      <c r="M65" s="122"/>
      <c r="N65" s="122"/>
      <c r="O65" s="122"/>
      <c r="P65" s="122"/>
      <c r="Q65" s="124"/>
      <c r="R65" s="136"/>
    </row>
    <row r="66" spans="1:18" s="137" customFormat="1" ht="54.75" customHeight="1">
      <c r="A66" s="99" t="s">
        <v>126</v>
      </c>
      <c r="B66" s="119">
        <v>0</v>
      </c>
      <c r="C66" s="119"/>
      <c r="D66" s="101">
        <f t="shared" si="11"/>
        <v>-6.8</v>
      </c>
      <c r="E66" s="113"/>
      <c r="F66" s="119">
        <v>0</v>
      </c>
      <c r="G66" s="102">
        <v>-6.8</v>
      </c>
      <c r="H66" s="138"/>
      <c r="I66" s="95">
        <v>0</v>
      </c>
      <c r="J66" s="96">
        <f t="shared" si="3"/>
        <v>-6.8</v>
      </c>
      <c r="K66" s="122"/>
      <c r="L66" s="122"/>
      <c r="M66" s="122"/>
      <c r="N66" s="122"/>
      <c r="O66" s="122"/>
      <c r="P66" s="122"/>
      <c r="Q66" s="124"/>
      <c r="R66" s="136"/>
    </row>
    <row r="67" spans="1:18">
      <c r="G67" s="140"/>
    </row>
    <row r="68" spans="1:18">
      <c r="G68" s="140"/>
    </row>
    <row r="69" spans="1:18">
      <c r="G69" s="140"/>
    </row>
    <row r="70" spans="1:18">
      <c r="G70" s="140"/>
    </row>
    <row r="71" spans="1:18">
      <c r="G71" s="140"/>
    </row>
    <row r="72" spans="1:18">
      <c r="G72" s="140"/>
    </row>
    <row r="73" spans="1:18">
      <c r="G73" s="140"/>
    </row>
    <row r="74" spans="1:18">
      <c r="G74" s="140"/>
    </row>
    <row r="75" spans="1:18">
      <c r="G75" s="140"/>
    </row>
    <row r="76" spans="1:18">
      <c r="G76" s="140"/>
    </row>
    <row r="77" spans="1:18">
      <c r="G77" s="140"/>
    </row>
    <row r="78" spans="1:18">
      <c r="G78" s="140"/>
    </row>
    <row r="79" spans="1:18">
      <c r="G79" s="140"/>
    </row>
    <row r="80" spans="1:18">
      <c r="G80" s="140"/>
    </row>
    <row r="81" spans="7:7">
      <c r="G81" s="140"/>
    </row>
    <row r="82" spans="7:7">
      <c r="G82" s="140"/>
    </row>
  </sheetData>
  <mergeCells count="1">
    <mergeCell ref="A1:J1"/>
  </mergeCells>
  <pageMargins left="0.62992125984251968" right="0" top="0" bottom="0" header="0.55118110236220474" footer="0.23622047244094491"/>
  <pageSetup paperSize="9" scale="18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V159"/>
  <sheetViews>
    <sheetView tabSelected="1" view="pageBreakPreview" zoomScale="90" zoomScaleSheetLayoutView="90" workbookViewId="0">
      <selection activeCell="N65" sqref="N65"/>
    </sheetView>
  </sheetViews>
  <sheetFormatPr defaultRowHeight="12.75"/>
  <cols>
    <col min="1" max="1" width="87.85546875" style="9" customWidth="1"/>
    <col min="2" max="2" width="23.7109375" style="10" customWidth="1"/>
    <col min="3" max="3" width="24.42578125" style="7" customWidth="1"/>
    <col min="4" max="4" width="22.7109375" style="7" customWidth="1"/>
    <col min="5" max="12" width="9.140625" style="1" customWidth="1"/>
    <col min="13" max="16384" width="9.140625" style="1"/>
  </cols>
  <sheetData>
    <row r="1" spans="1:4" ht="18.75" customHeight="1">
      <c r="A1" s="66" t="s">
        <v>52</v>
      </c>
      <c r="B1" s="66"/>
      <c r="C1" s="66"/>
      <c r="D1" s="66"/>
    </row>
    <row r="2" spans="1:4" ht="12.75" customHeight="1">
      <c r="A2" s="12"/>
      <c r="B2" s="13"/>
      <c r="C2" s="13"/>
      <c r="D2" s="5" t="s">
        <v>40</v>
      </c>
    </row>
    <row r="3" spans="1:4" ht="42" customHeight="1">
      <c r="A3" s="14" t="s">
        <v>0</v>
      </c>
      <c r="B3" s="15" t="s">
        <v>51</v>
      </c>
      <c r="C3" s="15" t="s">
        <v>53</v>
      </c>
      <c r="D3" s="15" t="s">
        <v>1</v>
      </c>
    </row>
    <row r="4" spans="1:4" ht="25.5" customHeight="1">
      <c r="A4" s="16" t="s">
        <v>2</v>
      </c>
      <c r="B4" s="53">
        <f>13174391.6-B5</f>
        <v>3855775.9000000004</v>
      </c>
      <c r="C4" s="53">
        <f>7050129.8-C5</f>
        <v>2166935.7999999998</v>
      </c>
      <c r="D4" s="17">
        <f t="shared" ref="D4:D14" si="0">C4/B4*100</f>
        <v>56.199734014624646</v>
      </c>
    </row>
    <row r="5" spans="1:4" ht="26.25" customHeight="1">
      <c r="A5" s="16" t="s">
        <v>43</v>
      </c>
      <c r="B5" s="53">
        <f>SUM(B6:B12)</f>
        <v>9318615.6999999993</v>
      </c>
      <c r="C5" s="53">
        <f>SUM(C6:C12)</f>
        <v>4883194</v>
      </c>
      <c r="D5" s="17">
        <f>C5/B5*100</f>
        <v>52.402568763512811</v>
      </c>
    </row>
    <row r="6" spans="1:4" ht="21" customHeight="1">
      <c r="A6" s="19" t="s">
        <v>3</v>
      </c>
      <c r="B6" s="20">
        <v>4772832.7</v>
      </c>
      <c r="C6" s="20">
        <v>3207649.6</v>
      </c>
      <c r="D6" s="18">
        <f t="shared" si="0"/>
        <v>67.206411823318263</v>
      </c>
    </row>
    <row r="7" spans="1:4" ht="21.75" customHeight="1">
      <c r="A7" s="19" t="s">
        <v>4</v>
      </c>
      <c r="B7" s="20">
        <v>4304386</v>
      </c>
      <c r="C7" s="20">
        <v>1495558.8</v>
      </c>
      <c r="D7" s="18">
        <f>C7/B7*100</f>
        <v>34.744997312044042</v>
      </c>
    </row>
    <row r="8" spans="1:4" ht="24.75" customHeight="1">
      <c r="A8" s="19" t="s">
        <v>20</v>
      </c>
      <c r="B8" s="20">
        <v>134232.1</v>
      </c>
      <c r="C8" s="20">
        <v>116506.3</v>
      </c>
      <c r="D8" s="18">
        <f t="shared" si="0"/>
        <v>86.794663869521528</v>
      </c>
    </row>
    <row r="9" spans="1:4" ht="18.75">
      <c r="A9" s="21" t="s">
        <v>45</v>
      </c>
      <c r="B9" s="20">
        <v>107246.8</v>
      </c>
      <c r="C9" s="20">
        <v>71497.600000000006</v>
      </c>
      <c r="D9" s="18">
        <f t="shared" si="0"/>
        <v>66.666418018999167</v>
      </c>
    </row>
    <row r="10" spans="1:4" ht="24" hidden="1" customHeight="1">
      <c r="A10" s="19" t="s">
        <v>46</v>
      </c>
      <c r="B10" s="20">
        <v>0</v>
      </c>
      <c r="C10" s="20">
        <v>0</v>
      </c>
      <c r="D10" s="18" t="e">
        <f t="shared" si="0"/>
        <v>#DIV/0!</v>
      </c>
    </row>
    <row r="11" spans="1:4" ht="93.75" hidden="1">
      <c r="A11" s="21" t="s">
        <v>48</v>
      </c>
      <c r="B11" s="20"/>
      <c r="C11" s="20"/>
      <c r="D11" s="18"/>
    </row>
    <row r="12" spans="1:4" ht="61.5" customHeight="1">
      <c r="A12" s="19" t="s">
        <v>21</v>
      </c>
      <c r="B12" s="20">
        <v>-81.900000000000006</v>
      </c>
      <c r="C12" s="20">
        <v>-8018.3</v>
      </c>
      <c r="D12" s="18">
        <f t="shared" si="0"/>
        <v>9790.3540903540907</v>
      </c>
    </row>
    <row r="13" spans="1:4" ht="24" customHeight="1">
      <c r="A13" s="22" t="s">
        <v>5</v>
      </c>
      <c r="B13" s="23">
        <f>SUM(B4:B5)</f>
        <v>13174391.6</v>
      </c>
      <c r="C13" s="23">
        <f>SUM(C4:C5)</f>
        <v>7050129.7999999998</v>
      </c>
      <c r="D13" s="23">
        <f t="shared" si="0"/>
        <v>53.513892816120631</v>
      </c>
    </row>
    <row r="14" spans="1:4" ht="0.75" customHeight="1">
      <c r="A14" s="16"/>
      <c r="B14" s="23"/>
      <c r="C14" s="62"/>
      <c r="D14" s="23" t="e">
        <f t="shared" si="0"/>
        <v>#DIV/0!</v>
      </c>
    </row>
    <row r="15" spans="1:4" ht="12.75" customHeight="1">
      <c r="A15" s="16"/>
      <c r="B15" s="24"/>
      <c r="C15" s="17"/>
      <c r="D15" s="24"/>
    </row>
    <row r="16" spans="1:4" ht="18.75">
      <c r="A16" s="14" t="s">
        <v>6</v>
      </c>
      <c r="B16" s="25"/>
      <c r="C16" s="25"/>
      <c r="D16" s="25"/>
    </row>
    <row r="17" spans="1:4" ht="18.75">
      <c r="A17" s="26" t="s">
        <v>7</v>
      </c>
      <c r="B17" s="54">
        <v>853822.9</v>
      </c>
      <c r="C17" s="54">
        <v>542302.4</v>
      </c>
      <c r="D17" s="24">
        <f t="shared" ref="D17:D21" si="1">C17/B17*100</f>
        <v>63.51462346582646</v>
      </c>
    </row>
    <row r="18" spans="1:4" ht="18.75">
      <c r="A18" s="27" t="s">
        <v>32</v>
      </c>
      <c r="B18" s="20">
        <f>B17-B20</f>
        <v>819831.9</v>
      </c>
      <c r="C18" s="20">
        <f>C17-C20</f>
        <v>523373.60000000003</v>
      </c>
      <c r="D18" s="28">
        <f t="shared" si="1"/>
        <v>63.839135803327487</v>
      </c>
    </row>
    <row r="19" spans="1:4" ht="18.75">
      <c r="A19" s="29" t="s">
        <v>33</v>
      </c>
      <c r="B19" s="20">
        <v>9900.5</v>
      </c>
      <c r="C19" s="20">
        <v>0</v>
      </c>
      <c r="D19" s="28">
        <v>0</v>
      </c>
    </row>
    <row r="20" spans="1:4" ht="18.75">
      <c r="A20" s="27" t="s">
        <v>31</v>
      </c>
      <c r="B20" s="20">
        <v>33991</v>
      </c>
      <c r="C20" s="20">
        <v>18928.8</v>
      </c>
      <c r="D20" s="28">
        <f t="shared" si="1"/>
        <v>55.687682033479447</v>
      </c>
    </row>
    <row r="21" spans="1:4" s="8" customFormat="1" ht="18.75">
      <c r="A21" s="30" t="s">
        <v>8</v>
      </c>
      <c r="B21" s="54">
        <v>139</v>
      </c>
      <c r="C21" s="54">
        <v>111.5</v>
      </c>
      <c r="D21" s="31">
        <f t="shared" si="1"/>
        <v>80.2158273381295</v>
      </c>
    </row>
    <row r="22" spans="1:4" s="8" customFormat="1" ht="39" customHeight="1">
      <c r="A22" s="30" t="s">
        <v>9</v>
      </c>
      <c r="B22" s="54">
        <v>186528.5</v>
      </c>
      <c r="C22" s="54">
        <v>102223.6</v>
      </c>
      <c r="D22" s="31">
        <f t="shared" ref="D22:D29" si="2">C22/B22*100</f>
        <v>54.803207016622125</v>
      </c>
    </row>
    <row r="23" spans="1:4" ht="18.75">
      <c r="A23" s="27" t="s">
        <v>32</v>
      </c>
      <c r="B23" s="20">
        <f>B22-B24</f>
        <v>79791.100000000006</v>
      </c>
      <c r="C23" s="20">
        <f>C22-C24</f>
        <v>49414.100000000006</v>
      </c>
      <c r="D23" s="28">
        <f t="shared" si="2"/>
        <v>61.929337983810228</v>
      </c>
    </row>
    <row r="24" spans="1:4" ht="18.75">
      <c r="A24" s="27" t="s">
        <v>31</v>
      </c>
      <c r="B24" s="20">
        <v>106737.4</v>
      </c>
      <c r="C24" s="20">
        <v>52809.5</v>
      </c>
      <c r="D24" s="28">
        <v>0</v>
      </c>
    </row>
    <row r="25" spans="1:4" ht="21.75" customHeight="1">
      <c r="A25" s="26" t="s">
        <v>10</v>
      </c>
      <c r="B25" s="54">
        <v>939165.9</v>
      </c>
      <c r="C25" s="54">
        <v>319729.90000000002</v>
      </c>
      <c r="D25" s="32">
        <f t="shared" si="2"/>
        <v>34.044027791043099</v>
      </c>
    </row>
    <row r="26" spans="1:4" ht="18.75">
      <c r="A26" s="27" t="s">
        <v>15</v>
      </c>
      <c r="B26" s="20">
        <f>B25-B27</f>
        <v>438869.60000000003</v>
      </c>
      <c r="C26" s="20">
        <f>C25-C27</f>
        <v>246060.50000000003</v>
      </c>
      <c r="D26" s="28">
        <f t="shared" si="2"/>
        <v>56.066881825489858</v>
      </c>
    </row>
    <row r="27" spans="1:4" ht="18.75">
      <c r="A27" s="27" t="s">
        <v>31</v>
      </c>
      <c r="B27" s="20">
        <v>500296.3</v>
      </c>
      <c r="C27" s="20">
        <v>73669.399999999994</v>
      </c>
      <c r="D27" s="28">
        <f t="shared" si="2"/>
        <v>14.725153873814376</v>
      </c>
    </row>
    <row r="28" spans="1:4" ht="18.75">
      <c r="A28" s="33" t="s">
        <v>11</v>
      </c>
      <c r="B28" s="54">
        <v>4112825.2</v>
      </c>
      <c r="C28" s="54">
        <v>1572443.5</v>
      </c>
      <c r="D28" s="24">
        <f t="shared" si="2"/>
        <v>38.23268491935908</v>
      </c>
    </row>
    <row r="29" spans="1:4" ht="20.25" customHeight="1">
      <c r="A29" s="27" t="s">
        <v>32</v>
      </c>
      <c r="B29" s="20">
        <f>B28-B31</f>
        <v>513656.40000000037</v>
      </c>
      <c r="C29" s="20">
        <f>C28-C31</f>
        <v>272340.39999999991</v>
      </c>
      <c r="D29" s="18">
        <f t="shared" si="2"/>
        <v>53.019956531253129</v>
      </c>
    </row>
    <row r="30" spans="1:4" ht="47.25" customHeight="1">
      <c r="A30" s="34" t="s">
        <v>41</v>
      </c>
      <c r="B30" s="20">
        <v>210963.7</v>
      </c>
      <c r="C30" s="20">
        <v>91294.7</v>
      </c>
      <c r="D30" s="18">
        <f>C30/B30*100</f>
        <v>43.275075285463799</v>
      </c>
    </row>
    <row r="31" spans="1:4" ht="20.25" customHeight="1">
      <c r="A31" s="27" t="s">
        <v>31</v>
      </c>
      <c r="B31" s="59">
        <v>3599168.8</v>
      </c>
      <c r="C31" s="20">
        <v>1300103.1000000001</v>
      </c>
      <c r="D31" s="18">
        <f>C31/B31*100</f>
        <v>36.122315241230147</v>
      </c>
    </row>
    <row r="32" spans="1:4" ht="21" customHeight="1">
      <c r="A32" s="26" t="s">
        <v>13</v>
      </c>
      <c r="B32" s="54">
        <v>247.7</v>
      </c>
      <c r="C32" s="54">
        <v>96.4</v>
      </c>
      <c r="D32" s="24">
        <f>C32/B32*100</f>
        <v>38.918046023415428</v>
      </c>
    </row>
    <row r="33" spans="1:4" ht="19.5" customHeight="1">
      <c r="A33" s="35" t="s">
        <v>14</v>
      </c>
      <c r="B33" s="54">
        <v>4371306</v>
      </c>
      <c r="C33" s="54">
        <v>2999802.4</v>
      </c>
      <c r="D33" s="17">
        <f t="shared" ref="D33:D42" si="3">C33/B33*100</f>
        <v>68.624854906062396</v>
      </c>
    </row>
    <row r="34" spans="1:4" ht="18.75">
      <c r="A34" s="27" t="s">
        <v>15</v>
      </c>
      <c r="B34" s="20">
        <f>B33-B35</f>
        <v>1237536.5</v>
      </c>
      <c r="C34" s="20">
        <f>C33-C35</f>
        <v>824352</v>
      </c>
      <c r="D34" s="18">
        <f t="shared" si="3"/>
        <v>66.612338302749052</v>
      </c>
    </row>
    <row r="35" spans="1:4" ht="18.75">
      <c r="A35" s="27" t="s">
        <v>31</v>
      </c>
      <c r="B35" s="20">
        <v>3133769.5</v>
      </c>
      <c r="C35" s="20">
        <v>2175450.4</v>
      </c>
      <c r="D35" s="18">
        <f t="shared" si="3"/>
        <v>69.419604728426904</v>
      </c>
    </row>
    <row r="36" spans="1:4" ht="24" customHeight="1">
      <c r="A36" s="26" t="s">
        <v>22</v>
      </c>
      <c r="B36" s="54">
        <v>557728.80000000005</v>
      </c>
      <c r="C36" s="54">
        <v>321441.90000000002</v>
      </c>
      <c r="D36" s="24">
        <f t="shared" si="3"/>
        <v>57.634086674383681</v>
      </c>
    </row>
    <row r="37" spans="1:4" ht="18.75">
      <c r="A37" s="27" t="s">
        <v>15</v>
      </c>
      <c r="B37" s="20">
        <f>B36-B38</f>
        <v>426087.4</v>
      </c>
      <c r="C37" s="20">
        <f>C36-C38</f>
        <v>281497.2</v>
      </c>
      <c r="D37" s="28">
        <f t="shared" si="3"/>
        <v>66.065600625599359</v>
      </c>
    </row>
    <row r="38" spans="1:4" ht="18.75">
      <c r="A38" s="27" t="s">
        <v>31</v>
      </c>
      <c r="B38" s="20">
        <v>131641.4</v>
      </c>
      <c r="C38" s="20">
        <v>39944.699999999997</v>
      </c>
      <c r="D38" s="28">
        <f t="shared" si="3"/>
        <v>30.343569728064267</v>
      </c>
    </row>
    <row r="39" spans="1:4" ht="19.5" customHeight="1">
      <c r="A39" s="36" t="s">
        <v>23</v>
      </c>
      <c r="B39" s="55">
        <v>7665.1</v>
      </c>
      <c r="C39" s="55">
        <v>5482.5</v>
      </c>
      <c r="D39" s="37">
        <f t="shared" si="3"/>
        <v>71.525485642718294</v>
      </c>
    </row>
    <row r="40" spans="1:4" ht="18.75">
      <c r="A40" s="38" t="s">
        <v>15</v>
      </c>
      <c r="B40" s="63">
        <f>B39-B41</f>
        <v>7665.1</v>
      </c>
      <c r="C40" s="63">
        <f>C39-C41</f>
        <v>5482.5</v>
      </c>
      <c r="D40" s="39">
        <f t="shared" si="3"/>
        <v>71.525485642718294</v>
      </c>
    </row>
    <row r="41" spans="1:4" ht="21.75" customHeight="1">
      <c r="A41" s="27" t="s">
        <v>31</v>
      </c>
      <c r="B41" s="63">
        <v>0</v>
      </c>
      <c r="C41" s="63">
        <v>0</v>
      </c>
      <c r="D41" s="39"/>
    </row>
    <row r="42" spans="1:4" ht="0.75" customHeight="1">
      <c r="A42" s="40" t="s">
        <v>12</v>
      </c>
      <c r="B42" s="64"/>
      <c r="C42" s="64"/>
      <c r="D42" s="41" t="e">
        <f t="shared" si="3"/>
        <v>#DIV/0!</v>
      </c>
    </row>
    <row r="43" spans="1:4" ht="20.25" customHeight="1">
      <c r="A43" s="42" t="s">
        <v>16</v>
      </c>
      <c r="B43" s="56">
        <v>1992278.3</v>
      </c>
      <c r="C43" s="56">
        <v>1215324.2</v>
      </c>
      <c r="D43" s="43">
        <f t="shared" ref="D43:D52" si="4">C43/B43*100</f>
        <v>61.001728523570222</v>
      </c>
    </row>
    <row r="44" spans="1:4" ht="18.75">
      <c r="A44" s="27" t="s">
        <v>15</v>
      </c>
      <c r="B44" s="20">
        <f>B43-B45</f>
        <v>79422</v>
      </c>
      <c r="C44" s="20">
        <f>C43-C45</f>
        <v>53572.199999999953</v>
      </c>
      <c r="D44" s="28">
        <f t="shared" si="4"/>
        <v>67.452594998866758</v>
      </c>
    </row>
    <row r="45" spans="1:4" ht="18.75">
      <c r="A45" s="27" t="s">
        <v>31</v>
      </c>
      <c r="B45" s="20">
        <v>1912856.3</v>
      </c>
      <c r="C45" s="20">
        <v>1161752</v>
      </c>
      <c r="D45" s="28">
        <f t="shared" si="4"/>
        <v>60.73388785137702</v>
      </c>
    </row>
    <row r="46" spans="1:4" ht="18.75" customHeight="1">
      <c r="A46" s="33" t="s">
        <v>24</v>
      </c>
      <c r="B46" s="54">
        <v>163902.1</v>
      </c>
      <c r="C46" s="54">
        <v>97027.6</v>
      </c>
      <c r="D46" s="24">
        <f t="shared" si="4"/>
        <v>59.198509354059524</v>
      </c>
    </row>
    <row r="47" spans="1:4" ht="33.75" hidden="1" customHeight="1">
      <c r="A47" s="34" t="s">
        <v>25</v>
      </c>
      <c r="B47" s="65"/>
      <c r="C47" s="20"/>
      <c r="D47" s="24" t="e">
        <f t="shared" si="4"/>
        <v>#DIV/0!</v>
      </c>
    </row>
    <row r="48" spans="1:4" ht="0.75" hidden="1" customHeight="1">
      <c r="A48" s="34" t="s">
        <v>26</v>
      </c>
      <c r="B48" s="20"/>
      <c r="C48" s="20"/>
      <c r="D48" s="24" t="e">
        <f t="shared" si="4"/>
        <v>#DIV/0!</v>
      </c>
    </row>
    <row r="49" spans="1:4" ht="21.75" customHeight="1">
      <c r="A49" s="27" t="s">
        <v>15</v>
      </c>
      <c r="B49" s="20">
        <f>B46-B50</f>
        <v>161779.1</v>
      </c>
      <c r="C49" s="20">
        <f>C46-C50</f>
        <v>96714.6</v>
      </c>
      <c r="D49" s="28">
        <f t="shared" si="4"/>
        <v>59.781887771659015</v>
      </c>
    </row>
    <row r="50" spans="1:4" ht="20.25" customHeight="1">
      <c r="A50" s="27" t="s">
        <v>31</v>
      </c>
      <c r="B50" s="20">
        <v>2123</v>
      </c>
      <c r="C50" s="20">
        <v>313</v>
      </c>
      <c r="D50" s="28">
        <f t="shared" si="4"/>
        <v>14.743287800282619</v>
      </c>
    </row>
    <row r="51" spans="1:4" s="11" customFormat="1" ht="18.75">
      <c r="A51" s="33" t="s">
        <v>27</v>
      </c>
      <c r="B51" s="54">
        <v>1304.2</v>
      </c>
      <c r="C51" s="54">
        <v>747.7</v>
      </c>
      <c r="D51" s="24">
        <f t="shared" si="4"/>
        <v>57.330164085263</v>
      </c>
    </row>
    <row r="52" spans="1:4" ht="40.5" customHeight="1">
      <c r="A52" s="26" t="s">
        <v>28</v>
      </c>
      <c r="B52" s="54">
        <v>177823.5</v>
      </c>
      <c r="C52" s="54">
        <v>118393.1</v>
      </c>
      <c r="D52" s="24">
        <f t="shared" si="4"/>
        <v>66.578995464603949</v>
      </c>
    </row>
    <row r="53" spans="1:4" ht="23.25" customHeight="1">
      <c r="A53" s="44" t="s">
        <v>17</v>
      </c>
      <c r="B53" s="23">
        <f>B17+B21+B22+B25+B28+B32+B33+B36+B39+B43+B46+B51+B52</f>
        <v>13364737.199999999</v>
      </c>
      <c r="C53" s="23">
        <f>C17+C21+C22+C25+C28+C32+C33+C36+C39+C43+C46+C51+C52</f>
        <v>7295126.6999999993</v>
      </c>
      <c r="D53" s="23">
        <f>C53/B53*100</f>
        <v>54.584887011470748</v>
      </c>
    </row>
    <row r="54" spans="1:4" ht="11.25" customHeight="1">
      <c r="A54" s="45"/>
      <c r="B54" s="54"/>
      <c r="C54" s="54"/>
      <c r="D54" s="24"/>
    </row>
    <row r="55" spans="1:4" ht="18" customHeight="1">
      <c r="A55" s="14" t="s">
        <v>18</v>
      </c>
      <c r="B55" s="60">
        <v>-17281.099999999999</v>
      </c>
      <c r="C55" s="60">
        <f>C13-C53</f>
        <v>-244996.89999999944</v>
      </c>
      <c r="D55" s="25"/>
    </row>
    <row r="56" spans="1:4" ht="8.25" customHeight="1">
      <c r="A56" s="45"/>
      <c r="B56" s="54"/>
      <c r="C56" s="54"/>
      <c r="D56" s="24"/>
    </row>
    <row r="57" spans="1:4" ht="21.75" customHeight="1">
      <c r="A57" s="14" t="s">
        <v>19</v>
      </c>
      <c r="B57" s="23">
        <f>B58+B61+B68+B66</f>
        <v>17281.099999999999</v>
      </c>
      <c r="C57" s="23">
        <f>C58+C61+C68+C66</f>
        <v>244996.90000000002</v>
      </c>
      <c r="D57" s="25"/>
    </row>
    <row r="58" spans="1:4" ht="21" customHeight="1">
      <c r="A58" s="46" t="s">
        <v>34</v>
      </c>
      <c r="B58" s="20">
        <f>B59-B60</f>
        <v>0</v>
      </c>
      <c r="C58" s="20">
        <f>C59-C60</f>
        <v>79318.899999999994</v>
      </c>
      <c r="D58" s="17"/>
    </row>
    <row r="59" spans="1:4" ht="18.75">
      <c r="A59" s="47" t="s">
        <v>35</v>
      </c>
      <c r="B59" s="61">
        <v>79318.899999999994</v>
      </c>
      <c r="C59" s="61">
        <v>79318.899999999994</v>
      </c>
      <c r="D59" s="17"/>
    </row>
    <row r="60" spans="1:4" ht="21.75" customHeight="1">
      <c r="A60" s="47" t="s">
        <v>36</v>
      </c>
      <c r="B60" s="61">
        <v>79318.899999999994</v>
      </c>
      <c r="C60" s="61">
        <v>0</v>
      </c>
      <c r="D60" s="17"/>
    </row>
    <row r="61" spans="1:4" ht="18.75">
      <c r="A61" s="46" t="s">
        <v>37</v>
      </c>
      <c r="B61" s="20">
        <f>B64-B65</f>
        <v>0</v>
      </c>
      <c r="C61" s="20">
        <f>C64-C65</f>
        <v>0</v>
      </c>
      <c r="D61" s="17"/>
    </row>
    <row r="62" spans="1:4" ht="24.75" hidden="1" customHeight="1">
      <c r="A62" s="46" t="s">
        <v>30</v>
      </c>
      <c r="B62" s="20">
        <v>0</v>
      </c>
      <c r="C62" s="20">
        <v>0</v>
      </c>
      <c r="D62" s="17"/>
    </row>
    <row r="63" spans="1:4" ht="36.75" hidden="1" customHeight="1">
      <c r="A63" s="46" t="s">
        <v>29</v>
      </c>
      <c r="B63" s="20">
        <v>1709</v>
      </c>
      <c r="C63" s="20">
        <v>1709</v>
      </c>
      <c r="D63" s="17"/>
    </row>
    <row r="64" spans="1:4" ht="18.75">
      <c r="A64" s="47" t="s">
        <v>38</v>
      </c>
      <c r="B64" s="61">
        <v>0</v>
      </c>
      <c r="C64" s="61">
        <v>0</v>
      </c>
      <c r="D64" s="17"/>
    </row>
    <row r="65" spans="1:4" ht="18" customHeight="1">
      <c r="A65" s="47" t="s">
        <v>39</v>
      </c>
      <c r="B65" s="61">
        <v>0</v>
      </c>
      <c r="C65" s="61">
        <v>0</v>
      </c>
      <c r="D65" s="17"/>
    </row>
    <row r="66" spans="1:4" ht="43.5" customHeight="1">
      <c r="A66" s="46" t="s">
        <v>47</v>
      </c>
      <c r="B66" s="61">
        <f>SUM(B67:B67)</f>
        <v>0</v>
      </c>
      <c r="C66" s="61">
        <f>SUM(C67)</f>
        <v>197069.7</v>
      </c>
      <c r="D66" s="17"/>
    </row>
    <row r="67" spans="1:4" ht="69.75" customHeight="1">
      <c r="A67" s="48" t="s">
        <v>42</v>
      </c>
      <c r="B67" s="61">
        <v>0</v>
      </c>
      <c r="C67" s="61">
        <v>197069.7</v>
      </c>
      <c r="D67" s="17"/>
    </row>
    <row r="68" spans="1:4" ht="20.25" customHeight="1">
      <c r="A68" s="46" t="s">
        <v>44</v>
      </c>
      <c r="B68" s="20">
        <v>17281.099999999999</v>
      </c>
      <c r="C68" s="20">
        <v>-31391.7</v>
      </c>
      <c r="D68" s="49"/>
    </row>
    <row r="69" spans="1:4" ht="20.25" customHeight="1">
      <c r="A69" s="50"/>
      <c r="B69" s="51"/>
      <c r="C69" s="51"/>
      <c r="D69" s="52"/>
    </row>
    <row r="70" spans="1:4" ht="20.25" customHeight="1">
      <c r="A70" s="50"/>
      <c r="B70" s="51"/>
      <c r="C70" s="51"/>
      <c r="D70" s="52"/>
    </row>
    <row r="71" spans="1:4" s="6" customFormat="1" ht="46.5" customHeight="1">
      <c r="A71" s="67" t="s">
        <v>49</v>
      </c>
      <c r="B71" s="67"/>
      <c r="C71" s="57"/>
      <c r="D71" s="58" t="s">
        <v>50</v>
      </c>
    </row>
    <row r="72" spans="1:4" ht="14.25">
      <c r="A72" s="2"/>
      <c r="B72" s="3"/>
      <c r="C72" s="4"/>
      <c r="D72" s="4"/>
    </row>
    <row r="73" spans="1:4" ht="14.25">
      <c r="A73" s="2"/>
      <c r="B73" s="3"/>
      <c r="C73" s="4"/>
      <c r="D73" s="4"/>
    </row>
    <row r="74" spans="1:4" ht="14.25">
      <c r="A74" s="2"/>
      <c r="B74" s="3"/>
      <c r="C74" s="4"/>
      <c r="D74" s="4"/>
    </row>
    <row r="75" spans="1:4" ht="14.25">
      <c r="A75" s="2"/>
      <c r="B75" s="3"/>
      <c r="C75" s="4"/>
      <c r="D75" s="4"/>
    </row>
    <row r="76" spans="1:4" ht="14.25">
      <c r="A76" s="2"/>
      <c r="B76" s="3"/>
      <c r="C76" s="4"/>
      <c r="D76" s="4"/>
    </row>
    <row r="77" spans="1:4" ht="14.25">
      <c r="A77" s="2"/>
      <c r="B77" s="3"/>
      <c r="C77" s="4"/>
      <c r="D77" s="4"/>
    </row>
    <row r="78" spans="1:4" ht="14.25">
      <c r="A78" s="2"/>
      <c r="B78" s="3"/>
      <c r="C78" s="4"/>
      <c r="D78" s="4"/>
    </row>
    <row r="79" spans="1:4" ht="14.25">
      <c r="A79" s="2"/>
      <c r="B79" s="3"/>
      <c r="C79" s="4"/>
      <c r="D79" s="4"/>
    </row>
    <row r="80" spans="1:4" ht="14.25">
      <c r="A80" s="2"/>
      <c r="B80" s="3"/>
      <c r="C80" s="4"/>
      <c r="D80" s="4"/>
    </row>
    <row r="81" spans="1:4" ht="14.25">
      <c r="A81" s="2"/>
      <c r="B81" s="3"/>
      <c r="C81" s="4"/>
      <c r="D81" s="4"/>
    </row>
    <row r="82" spans="1:4" ht="14.25">
      <c r="A82" s="2"/>
      <c r="B82" s="3"/>
      <c r="C82" s="4"/>
      <c r="D82" s="4"/>
    </row>
    <row r="83" spans="1:4" ht="14.25">
      <c r="A83" s="2"/>
      <c r="B83" s="3"/>
      <c r="C83" s="4"/>
      <c r="D83" s="4"/>
    </row>
    <row r="84" spans="1:4" ht="14.25">
      <c r="A84" s="2"/>
      <c r="B84" s="3"/>
      <c r="C84" s="4"/>
      <c r="D84" s="4"/>
    </row>
    <row r="85" spans="1:4" ht="14.25">
      <c r="A85" s="2"/>
      <c r="B85" s="3"/>
      <c r="C85" s="4"/>
      <c r="D85" s="4"/>
    </row>
    <row r="86" spans="1:4" ht="14.25">
      <c r="A86" s="2"/>
      <c r="B86" s="3"/>
      <c r="C86" s="4"/>
      <c r="D86" s="4"/>
    </row>
    <row r="87" spans="1:4" ht="14.25">
      <c r="A87" s="2"/>
      <c r="B87" s="3"/>
      <c r="C87" s="4"/>
      <c r="D87" s="4"/>
    </row>
    <row r="88" spans="1:4" ht="14.25">
      <c r="A88" s="2"/>
      <c r="B88" s="3"/>
      <c r="C88" s="4"/>
      <c r="D88" s="4"/>
    </row>
    <row r="89" spans="1:4" ht="14.25">
      <c r="A89" s="2"/>
      <c r="B89" s="3"/>
      <c r="C89" s="4"/>
      <c r="D89" s="4"/>
    </row>
    <row r="90" spans="1:4" ht="14.25">
      <c r="A90" s="2"/>
      <c r="B90" s="3"/>
      <c r="C90" s="4"/>
      <c r="D90" s="4"/>
    </row>
    <row r="91" spans="1:4" ht="14.25">
      <c r="A91" s="2"/>
      <c r="B91" s="3"/>
      <c r="C91" s="4"/>
      <c r="D91" s="4"/>
    </row>
    <row r="92" spans="1:4" ht="14.25">
      <c r="A92" s="2"/>
      <c r="B92" s="3"/>
      <c r="C92" s="4"/>
      <c r="D92" s="4"/>
    </row>
    <row r="93" spans="1:4" ht="14.25">
      <c r="A93" s="2"/>
      <c r="B93" s="3"/>
      <c r="C93" s="4"/>
      <c r="D93" s="4"/>
    </row>
    <row r="94" spans="1:4" ht="14.25">
      <c r="A94" s="2"/>
      <c r="B94" s="3"/>
      <c r="C94" s="4"/>
      <c r="D94" s="4"/>
    </row>
    <row r="95" spans="1:4" ht="14.25">
      <c r="A95" s="2"/>
      <c r="B95" s="3"/>
      <c r="C95" s="4"/>
      <c r="D95" s="4"/>
    </row>
    <row r="96" spans="1:4" ht="14.25">
      <c r="A96" s="2"/>
      <c r="B96" s="3"/>
      <c r="C96" s="4"/>
      <c r="D96" s="4"/>
    </row>
    <row r="97" spans="1:4" ht="14.25">
      <c r="A97" s="2"/>
      <c r="B97" s="3"/>
      <c r="C97" s="4"/>
      <c r="D97" s="4"/>
    </row>
    <row r="98" spans="1:4" ht="14.25">
      <c r="A98" s="2"/>
      <c r="B98" s="3"/>
      <c r="C98" s="4"/>
      <c r="D98" s="4"/>
    </row>
    <row r="99" spans="1:4" ht="14.25">
      <c r="A99" s="2"/>
      <c r="B99" s="3"/>
      <c r="C99" s="4"/>
      <c r="D99" s="4"/>
    </row>
    <row r="100" spans="1:4" ht="14.25">
      <c r="A100" s="2"/>
      <c r="B100" s="3"/>
      <c r="C100" s="4"/>
      <c r="D100" s="4"/>
    </row>
    <row r="101" spans="1:4" ht="14.25">
      <c r="A101" s="2"/>
      <c r="B101" s="3"/>
      <c r="C101" s="4"/>
      <c r="D101" s="4"/>
    </row>
    <row r="102" spans="1:4" ht="14.25">
      <c r="A102" s="2"/>
      <c r="B102" s="3"/>
      <c r="C102" s="4"/>
      <c r="D102" s="4"/>
    </row>
    <row r="103" spans="1:4" ht="14.25">
      <c r="A103" s="2"/>
      <c r="B103" s="3"/>
      <c r="C103" s="4"/>
      <c r="D103" s="4"/>
    </row>
    <row r="104" spans="1:4" ht="14.25">
      <c r="A104" s="2"/>
      <c r="B104" s="3"/>
      <c r="C104" s="4"/>
      <c r="D104" s="4"/>
    </row>
    <row r="105" spans="1:4" ht="14.25">
      <c r="A105" s="2"/>
      <c r="B105" s="3"/>
      <c r="C105" s="4"/>
      <c r="D105" s="4"/>
    </row>
    <row r="106" spans="1:4" ht="14.25">
      <c r="A106" s="2"/>
      <c r="B106" s="3"/>
      <c r="C106" s="4"/>
      <c r="D106" s="4"/>
    </row>
    <row r="107" spans="1:4" ht="14.25">
      <c r="A107" s="2"/>
      <c r="B107" s="3"/>
      <c r="C107" s="4"/>
      <c r="D107" s="4"/>
    </row>
    <row r="108" spans="1:4" ht="14.25">
      <c r="A108" s="2"/>
      <c r="B108" s="3"/>
      <c r="C108" s="4"/>
      <c r="D108" s="4"/>
    </row>
    <row r="109" spans="1:4" ht="14.25">
      <c r="A109" s="2"/>
      <c r="B109" s="3"/>
      <c r="C109" s="4"/>
      <c r="D109" s="4"/>
    </row>
    <row r="110" spans="1:4" ht="14.25">
      <c r="A110" s="2"/>
      <c r="B110" s="3"/>
      <c r="C110" s="4"/>
      <c r="D110" s="4"/>
    </row>
    <row r="111" spans="1:4" ht="14.25">
      <c r="A111" s="2"/>
      <c r="B111" s="3"/>
      <c r="C111" s="4"/>
      <c r="D111" s="4"/>
    </row>
    <row r="112" spans="1:4" ht="14.25">
      <c r="A112" s="2"/>
      <c r="B112" s="3"/>
      <c r="C112" s="4"/>
      <c r="D112" s="4"/>
    </row>
    <row r="113" spans="1:4" ht="14.25">
      <c r="A113" s="2"/>
      <c r="B113" s="3"/>
      <c r="C113" s="4"/>
      <c r="D113" s="4"/>
    </row>
    <row r="114" spans="1:4" ht="14.25">
      <c r="A114" s="2"/>
      <c r="B114" s="3"/>
      <c r="C114" s="4"/>
      <c r="D114" s="4"/>
    </row>
    <row r="115" spans="1:4" ht="14.25">
      <c r="A115" s="2"/>
      <c r="B115" s="3"/>
      <c r="C115" s="4"/>
      <c r="D115" s="4"/>
    </row>
    <row r="116" spans="1:4" ht="14.25">
      <c r="A116" s="2"/>
      <c r="B116" s="3"/>
      <c r="C116" s="4"/>
      <c r="D116" s="4"/>
    </row>
    <row r="117" spans="1:4" ht="14.25">
      <c r="A117" s="2"/>
      <c r="B117" s="3"/>
      <c r="C117" s="4"/>
      <c r="D117" s="4"/>
    </row>
    <row r="118" spans="1:4" ht="14.25">
      <c r="A118" s="2"/>
      <c r="B118" s="3"/>
      <c r="C118" s="4"/>
      <c r="D118" s="4"/>
    </row>
    <row r="119" spans="1:4" ht="14.25">
      <c r="A119" s="2"/>
      <c r="B119" s="3"/>
      <c r="C119" s="4"/>
      <c r="D119" s="4"/>
    </row>
    <row r="120" spans="1:4" ht="14.25">
      <c r="A120" s="2"/>
      <c r="B120" s="3"/>
      <c r="C120" s="4"/>
      <c r="D120" s="4"/>
    </row>
    <row r="121" spans="1:4" ht="14.25">
      <c r="A121" s="2"/>
      <c r="B121" s="3"/>
      <c r="C121" s="4"/>
      <c r="D121" s="4"/>
    </row>
    <row r="122" spans="1:4" ht="14.25">
      <c r="A122" s="2"/>
      <c r="B122" s="3"/>
      <c r="C122" s="4"/>
      <c r="D122" s="4"/>
    </row>
    <row r="123" spans="1:4" ht="14.25">
      <c r="A123" s="2"/>
      <c r="B123" s="3"/>
      <c r="C123" s="4"/>
      <c r="D123" s="4"/>
    </row>
    <row r="124" spans="1:4" ht="14.25">
      <c r="A124" s="2"/>
      <c r="B124" s="3"/>
      <c r="C124" s="4"/>
      <c r="D124" s="4"/>
    </row>
    <row r="125" spans="1:4" ht="14.25">
      <c r="A125" s="2"/>
      <c r="B125" s="3"/>
      <c r="C125" s="4"/>
      <c r="D125" s="4"/>
    </row>
    <row r="126" spans="1:4" ht="14.25">
      <c r="A126" s="2"/>
      <c r="B126" s="3"/>
      <c r="C126" s="4"/>
      <c r="D126" s="4"/>
    </row>
    <row r="127" spans="1:4" ht="14.25">
      <c r="A127" s="2"/>
      <c r="B127" s="3"/>
      <c r="C127" s="4"/>
      <c r="D127" s="4"/>
    </row>
    <row r="128" spans="1:4" ht="14.25">
      <c r="A128" s="2"/>
      <c r="B128" s="3"/>
      <c r="C128" s="4"/>
      <c r="D128" s="4"/>
    </row>
    <row r="129" spans="1:4" ht="14.25">
      <c r="A129" s="2"/>
      <c r="B129" s="3"/>
      <c r="C129" s="4"/>
      <c r="D129" s="4"/>
    </row>
    <row r="130" spans="1:4" ht="14.25">
      <c r="A130" s="2"/>
      <c r="B130" s="3"/>
      <c r="C130" s="4"/>
      <c r="D130" s="4"/>
    </row>
    <row r="131" spans="1:4" ht="14.25">
      <c r="A131" s="2"/>
      <c r="B131" s="3"/>
      <c r="C131" s="4"/>
      <c r="D131" s="4"/>
    </row>
    <row r="132" spans="1:4" ht="14.25">
      <c r="A132" s="2"/>
      <c r="B132" s="3"/>
      <c r="C132" s="4"/>
      <c r="D132" s="4"/>
    </row>
    <row r="133" spans="1:4" ht="14.25">
      <c r="A133" s="2"/>
      <c r="B133" s="3"/>
      <c r="C133" s="4"/>
      <c r="D133" s="4"/>
    </row>
    <row r="134" spans="1:4" ht="14.25">
      <c r="A134" s="2"/>
      <c r="B134" s="3"/>
      <c r="C134" s="4"/>
      <c r="D134" s="4"/>
    </row>
    <row r="135" spans="1:4" ht="14.25">
      <c r="A135" s="2"/>
      <c r="B135" s="3"/>
      <c r="C135" s="4"/>
      <c r="D135" s="4"/>
    </row>
    <row r="136" spans="1:4" ht="14.25">
      <c r="A136" s="2"/>
      <c r="B136" s="3"/>
      <c r="C136" s="4"/>
      <c r="D136" s="4"/>
    </row>
    <row r="137" spans="1:4" ht="14.25">
      <c r="A137" s="2"/>
      <c r="B137" s="3"/>
      <c r="C137" s="4"/>
      <c r="D137" s="4"/>
    </row>
    <row r="138" spans="1:4" ht="14.25">
      <c r="A138" s="2"/>
      <c r="B138" s="3"/>
      <c r="C138" s="4"/>
      <c r="D138" s="4"/>
    </row>
    <row r="139" spans="1:4" ht="14.25">
      <c r="A139" s="2"/>
      <c r="B139" s="3"/>
      <c r="C139" s="4"/>
      <c r="D139" s="4"/>
    </row>
    <row r="140" spans="1:4" ht="14.25">
      <c r="A140" s="2"/>
      <c r="B140" s="3"/>
      <c r="C140" s="4"/>
      <c r="D140" s="4"/>
    </row>
    <row r="141" spans="1:4" ht="14.25">
      <c r="A141" s="2"/>
      <c r="B141" s="3"/>
      <c r="C141" s="4"/>
      <c r="D141" s="4"/>
    </row>
    <row r="142" spans="1:4" ht="14.25">
      <c r="A142" s="2"/>
      <c r="B142" s="3"/>
      <c r="C142" s="4"/>
      <c r="D142" s="4"/>
    </row>
    <row r="143" spans="1:4" ht="14.25">
      <c r="A143" s="2"/>
      <c r="B143" s="3"/>
      <c r="C143" s="4"/>
      <c r="D143" s="4"/>
    </row>
    <row r="144" spans="1:4" ht="14.25">
      <c r="A144" s="2"/>
      <c r="B144" s="3"/>
      <c r="C144" s="4"/>
      <c r="D144" s="4"/>
    </row>
    <row r="145" spans="1:4" ht="14.25">
      <c r="A145" s="2"/>
      <c r="B145" s="3"/>
      <c r="C145" s="4"/>
      <c r="D145" s="4"/>
    </row>
    <row r="146" spans="1:4" ht="14.25">
      <c r="A146" s="2"/>
      <c r="B146" s="3"/>
      <c r="C146" s="4"/>
      <c r="D146" s="4"/>
    </row>
    <row r="147" spans="1:4" ht="14.25">
      <c r="A147" s="2"/>
      <c r="B147" s="3"/>
      <c r="C147" s="4"/>
      <c r="D147" s="4"/>
    </row>
    <row r="148" spans="1:4" ht="14.25">
      <c r="A148" s="2"/>
      <c r="B148" s="3"/>
      <c r="C148" s="4"/>
      <c r="D148" s="4"/>
    </row>
    <row r="149" spans="1:4" ht="14.25">
      <c r="A149" s="2"/>
      <c r="B149" s="3"/>
      <c r="C149" s="4"/>
      <c r="D149" s="4"/>
    </row>
    <row r="150" spans="1:4" ht="14.25">
      <c r="A150" s="2"/>
      <c r="B150" s="3"/>
      <c r="C150" s="4"/>
      <c r="D150" s="4"/>
    </row>
    <row r="151" spans="1:4" ht="14.25">
      <c r="A151" s="2"/>
      <c r="B151" s="3"/>
      <c r="C151" s="4"/>
      <c r="D151" s="4"/>
    </row>
    <row r="152" spans="1:4" ht="14.25">
      <c r="A152" s="2"/>
      <c r="B152" s="3"/>
      <c r="C152" s="4"/>
      <c r="D152" s="4"/>
    </row>
    <row r="153" spans="1:4" ht="14.25">
      <c r="A153" s="2"/>
      <c r="B153" s="3"/>
      <c r="C153" s="4"/>
      <c r="D153" s="4"/>
    </row>
    <row r="154" spans="1:4" ht="14.25">
      <c r="A154" s="2"/>
      <c r="B154" s="3"/>
      <c r="C154" s="4"/>
      <c r="D154" s="4"/>
    </row>
    <row r="155" spans="1:4" ht="14.25">
      <c r="A155" s="2"/>
      <c r="B155" s="3"/>
      <c r="C155" s="4"/>
      <c r="D155" s="4"/>
    </row>
    <row r="156" spans="1:4" ht="14.25">
      <c r="A156" s="2"/>
      <c r="B156" s="3"/>
      <c r="C156" s="4"/>
      <c r="D156" s="4"/>
    </row>
    <row r="157" spans="1:4" ht="14.25">
      <c r="A157" s="2"/>
      <c r="B157" s="3"/>
      <c r="C157" s="4"/>
      <c r="D157" s="4"/>
    </row>
    <row r="158" spans="1:4" ht="14.25">
      <c r="A158" s="2"/>
      <c r="B158" s="3"/>
      <c r="C158" s="4"/>
      <c r="D158" s="4"/>
    </row>
    <row r="159" spans="1:4" ht="14.25">
      <c r="A159" s="2"/>
      <c r="B159" s="3"/>
      <c r="C159" s="4"/>
      <c r="D159" s="4"/>
    </row>
  </sheetData>
  <mergeCells count="2">
    <mergeCell ref="A1:D1"/>
    <mergeCell ref="A71:B71"/>
  </mergeCells>
  <printOptions horizontalCentered="1"/>
  <pageMargins left="0.43307086614173229" right="0.39370078740157483" top="0.35" bottom="0.31496062992125984" header="0.33" footer="0.23622047244094491"/>
  <pageSetup paperSize="9" scale="60" firstPageNumber="0" orientation="portrait" horizontalDpi="300" verticalDpi="300" r:id="rId1"/>
  <headerFooter alignWithMargins="0"/>
  <rowBreaks count="1" manualBreakCount="1">
    <brk id="6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доходы</vt:lpstr>
      <vt:lpstr>исполнение</vt:lpstr>
      <vt:lpstr>исполнение!Заголовки_для_печати</vt:lpstr>
      <vt:lpstr>доходы!Область_печати</vt:lpstr>
      <vt:lpstr>исполнение!Область_печати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Бурда Ирина Георгиевна</dc:creator>
  <cp:lastModifiedBy>Высочкина</cp:lastModifiedBy>
  <cp:lastPrinted>2024-06-17T08:39:38Z</cp:lastPrinted>
  <dcterms:created xsi:type="dcterms:W3CDTF">2009-06-17T07:34:38Z</dcterms:created>
  <dcterms:modified xsi:type="dcterms:W3CDTF">2024-10-17T07:48:57Z</dcterms:modified>
</cp:coreProperties>
</file>