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4" r:id="rId1"/>
    <sheet name="исполнение" sheetId="1" r:id="rId2"/>
  </sheets>
  <externalReferences>
    <externalReference r:id="rId3"/>
  </externalReferences>
  <definedNames>
    <definedName name="_Hlk105920340_2" localSheetId="0">[1]Лист3!#REF!</definedName>
    <definedName name="_Hlk105920340_2">#REF!</definedName>
    <definedName name="_Hlk113273915_2" localSheetId="0">[1]Лист3!#REF!</definedName>
    <definedName name="_Hlk113273915_2">#REF!</definedName>
    <definedName name="OLE_LINK15_2" localSheetId="0">[1]Лист3!#REF!</definedName>
    <definedName name="OLE_LINK15_2">#REF!</definedName>
    <definedName name="OLE_LINK17_2" localSheetId="0">[1]Лист3!#REF!</definedName>
    <definedName name="OLE_LINK17_2">#REF!</definedName>
    <definedName name="OLE_LINK7_2" localSheetId="0">[1]Лист3!#REF!</definedName>
    <definedName name="OLE_LINK7_2">#REF!</definedName>
    <definedName name="_xlnm.Print_Titles" localSheetId="1">исполнение!$3:$3</definedName>
    <definedName name="_xlnm.Print_Area" localSheetId="0">доходы!$A$1:$J$65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I65" i="4"/>
  <c r="D65"/>
  <c r="J64"/>
  <c r="G64"/>
  <c r="D64" s="1"/>
  <c r="G63"/>
  <c r="D63" s="1"/>
  <c r="G62"/>
  <c r="D62" s="1"/>
  <c r="I61"/>
  <c r="D61"/>
  <c r="J60"/>
  <c r="I60"/>
  <c r="D60"/>
  <c r="J59"/>
  <c r="I59"/>
  <c r="D59"/>
  <c r="F58"/>
  <c r="I58" s="1"/>
  <c r="D58"/>
  <c r="B58"/>
  <c r="J58" s="1"/>
  <c r="J57"/>
  <c r="F57"/>
  <c r="I57" s="1"/>
  <c r="J56"/>
  <c r="I56"/>
  <c r="J55"/>
  <c r="F55"/>
  <c r="I55" s="1"/>
  <c r="I54"/>
  <c r="H54"/>
  <c r="E54"/>
  <c r="D54"/>
  <c r="C54"/>
  <c r="J53"/>
  <c r="I53"/>
  <c r="D53"/>
  <c r="G52"/>
  <c r="J52" s="1"/>
  <c r="F52"/>
  <c r="B52"/>
  <c r="J51"/>
  <c r="I51"/>
  <c r="J50"/>
  <c r="I50"/>
  <c r="D50"/>
  <c r="J49"/>
  <c r="F49"/>
  <c r="I49" s="1"/>
  <c r="D49"/>
  <c r="F48"/>
  <c r="I48" s="1"/>
  <c r="D48"/>
  <c r="J47"/>
  <c r="F47"/>
  <c r="I47" s="1"/>
  <c r="J46"/>
  <c r="I46"/>
  <c r="D46"/>
  <c r="J45"/>
  <c r="I45"/>
  <c r="D45"/>
  <c r="J44"/>
  <c r="F44"/>
  <c r="I44" s="1"/>
  <c r="D44"/>
  <c r="J43"/>
  <c r="I43"/>
  <c r="G43"/>
  <c r="F43"/>
  <c r="D43"/>
  <c r="J42"/>
  <c r="I42"/>
  <c r="D42"/>
  <c r="J41"/>
  <c r="I41"/>
  <c r="F41"/>
  <c r="D41"/>
  <c r="J40"/>
  <c r="I40"/>
  <c r="F40"/>
  <c r="D40"/>
  <c r="J39"/>
  <c r="F39"/>
  <c r="I39" s="1"/>
  <c r="J38"/>
  <c r="F38"/>
  <c r="I38" s="1"/>
  <c r="D38"/>
  <c r="D35" s="1"/>
  <c r="J37"/>
  <c r="I37"/>
  <c r="D37"/>
  <c r="F36"/>
  <c r="I36" s="1"/>
  <c r="D36"/>
  <c r="B36"/>
  <c r="J36" s="1"/>
  <c r="H35"/>
  <c r="H33" s="1"/>
  <c r="G35"/>
  <c r="G33" s="1"/>
  <c r="E35"/>
  <c r="C35"/>
  <c r="B35"/>
  <c r="J34"/>
  <c r="I34"/>
  <c r="D34"/>
  <c r="E33"/>
  <c r="B33"/>
  <c r="J32"/>
  <c r="I32"/>
  <c r="H32"/>
  <c r="J31"/>
  <c r="F31"/>
  <c r="I31" s="1"/>
  <c r="J30"/>
  <c r="F30"/>
  <c r="I30" s="1"/>
  <c r="J29"/>
  <c r="F29"/>
  <c r="I29" s="1"/>
  <c r="J28"/>
  <c r="I28"/>
  <c r="F28"/>
  <c r="D28"/>
  <c r="J27"/>
  <c r="I27"/>
  <c r="F27"/>
  <c r="D27"/>
  <c r="J26"/>
  <c r="I26"/>
  <c r="J25"/>
  <c r="F25"/>
  <c r="D25"/>
  <c r="D24" s="1"/>
  <c r="H24"/>
  <c r="G24"/>
  <c r="E24"/>
  <c r="C24"/>
  <c r="B24"/>
  <c r="J23"/>
  <c r="F23"/>
  <c r="I23" s="1"/>
  <c r="D23"/>
  <c r="D21" s="1"/>
  <c r="J22"/>
  <c r="F22"/>
  <c r="I22" s="1"/>
  <c r="D22"/>
  <c r="H21"/>
  <c r="H15" s="1"/>
  <c r="H6" s="1"/>
  <c r="G21"/>
  <c r="E21"/>
  <c r="C21"/>
  <c r="C15" s="1"/>
  <c r="C6" s="1"/>
  <c r="B21"/>
  <c r="B15" s="1"/>
  <c r="J15" s="1"/>
  <c r="J20"/>
  <c r="F20"/>
  <c r="I20" s="1"/>
  <c r="D20"/>
  <c r="J19"/>
  <c r="F19"/>
  <c r="I19" s="1"/>
  <c r="D19"/>
  <c r="G18"/>
  <c r="J18" s="1"/>
  <c r="E18"/>
  <c r="D18" s="1"/>
  <c r="B18"/>
  <c r="G17"/>
  <c r="D17" s="1"/>
  <c r="J16"/>
  <c r="F16"/>
  <c r="I16" s="1"/>
  <c r="D16"/>
  <c r="G15"/>
  <c r="G6" s="1"/>
  <c r="J14"/>
  <c r="F14"/>
  <c r="I14" s="1"/>
  <c r="D14"/>
  <c r="J13"/>
  <c r="F13"/>
  <c r="I13" s="1"/>
  <c r="D13"/>
  <c r="I12"/>
  <c r="D12"/>
  <c r="J11"/>
  <c r="F11"/>
  <c r="I11" s="1"/>
  <c r="H10"/>
  <c r="G10"/>
  <c r="E10"/>
  <c r="C10"/>
  <c r="B10"/>
  <c r="J10" s="1"/>
  <c r="J9"/>
  <c r="F9"/>
  <c r="I9" s="1"/>
  <c r="D9"/>
  <c r="J8"/>
  <c r="F8"/>
  <c r="I8" s="1"/>
  <c r="D8"/>
  <c r="D7" s="1"/>
  <c r="G7"/>
  <c r="E7"/>
  <c r="C7"/>
  <c r="B7"/>
  <c r="H5"/>
  <c r="D10" i="1"/>
  <c r="C66"/>
  <c r="D12"/>
  <c r="J63" i="4" l="1"/>
  <c r="I63"/>
  <c r="F18"/>
  <c r="D15"/>
  <c r="F10"/>
  <c r="I10" s="1"/>
  <c r="I18"/>
  <c r="F7"/>
  <c r="I7" s="1"/>
  <c r="D10"/>
  <c r="D52"/>
  <c r="D33" s="1"/>
  <c r="J62"/>
  <c r="J21"/>
  <c r="C33"/>
  <c r="C5" s="1"/>
  <c r="I62"/>
  <c r="J24"/>
  <c r="J35"/>
  <c r="B6"/>
  <c r="B5" s="1"/>
  <c r="J7"/>
  <c r="E15"/>
  <c r="E6" s="1"/>
  <c r="E5" s="1"/>
  <c r="F24"/>
  <c r="I52"/>
  <c r="I64"/>
  <c r="D6"/>
  <c r="J17"/>
  <c r="F21"/>
  <c r="I21" s="1"/>
  <c r="I24"/>
  <c r="I25"/>
  <c r="J33"/>
  <c r="F35"/>
  <c r="I17"/>
  <c r="G5"/>
  <c r="D50" i="1"/>
  <c r="D5" i="4" l="1"/>
  <c r="J6"/>
  <c r="J5"/>
  <c r="I35"/>
  <c r="F33"/>
  <c r="F15"/>
  <c r="B73" i="1"/>
  <c r="B75" s="1"/>
  <c r="I15" i="4" l="1"/>
  <c r="F6"/>
  <c r="I33"/>
  <c r="C61" i="1"/>
  <c r="F5" i="4" l="1"/>
  <c r="I5" s="1"/>
  <c r="I6"/>
  <c r="C5" i="1"/>
  <c r="C4" s="1"/>
  <c r="D9" l="1"/>
  <c r="B5"/>
  <c r="B4" s="1"/>
  <c r="C73"/>
  <c r="C75" s="1"/>
  <c r="B66"/>
  <c r="B61"/>
  <c r="C58"/>
  <c r="C57" s="1"/>
  <c r="B58"/>
  <c r="B57" s="1"/>
  <c r="L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H19"/>
  <c r="I19" s="1"/>
  <c r="C18"/>
  <c r="B18"/>
  <c r="D17"/>
  <c r="D14"/>
  <c r="C13"/>
  <c r="E8"/>
  <c r="D8"/>
  <c r="D7"/>
  <c r="D6"/>
  <c r="E57" l="1"/>
  <c r="B13"/>
  <c r="D13" s="1"/>
  <c r="D40"/>
  <c r="D34"/>
  <c r="F8"/>
  <c r="D44"/>
  <c r="D23"/>
  <c r="D49"/>
  <c r="D18"/>
  <c r="D53"/>
  <c r="D26"/>
  <c r="D37"/>
  <c r="D29"/>
  <c r="D5"/>
  <c r="C55"/>
  <c r="D4" l="1"/>
  <c r="F57"/>
  <c r="M57"/>
</calcChain>
</file>

<file path=xl/sharedStrings.xml><?xml version="1.0" encoding="utf-8"?>
<sst xmlns="http://schemas.openxmlformats.org/spreadsheetml/2006/main" count="148" uniqueCount="132">
  <si>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</si>
  <si>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</si>
  <si>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</si>
  <si>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</si>
  <si>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</si>
  <si>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</si>
  <si>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</si>
  <si>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</si>
  <si>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</si>
  <si>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</si>
  <si>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</si>
  <si>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</si>
  <si>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</si>
  <si>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</si>
  <si>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</si>
  <si>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</si>
  <si>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</si>
  <si>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</si>
  <si>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</si>
  <si>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</si>
  <si>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</si>
  <si>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</si>
  <si>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</si>
  <si>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</si>
  <si>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</si>
  <si>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</si>
  <si>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</si>
  <si>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</si>
  <si>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</si>
  <si>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</si>
  <si>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</si>
  <si>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</si>
  <si>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</si>
  <si>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</si>
  <si>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</si>
  <si>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</si>
  <si>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</si>
  <si>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</si>
  <si>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</si>
  <si>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</si>
  <si>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</si>
  <si>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</si>
  <si>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</si>
  <si>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</si>
  <si>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</si>
  <si>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</si>
  <si>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</si>
  <si>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</si>
  <si>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</si>
  <si>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</si>
  <si>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</si>
  <si>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</si>
  <si>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</si>
  <si>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</si>
  <si>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</si>
  <si>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начальника Финансового управления г. Таганрога</t>
  </si>
  <si>
    <t>Е.Н. Шевская</t>
  </si>
  <si>
    <t>План на 
2024 год</t>
  </si>
  <si>
    <t>тыс.рублей</t>
  </si>
  <si>
    <t>Наименование доходов</t>
  </si>
  <si>
    <t>план 1 квартала</t>
  </si>
  <si>
    <t xml:space="preserve">Исполнено на 31.01.14г. </t>
  </si>
  <si>
    <t xml:space="preserve">Исполнено </t>
  </si>
  <si>
    <t>в том числе за 13.01.06г.</t>
  </si>
  <si>
    <t xml:space="preserve">% 
исполнения 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</si>
  <si>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</si>
  <si>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</si>
  <si>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</si>
  <si>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</si>
  <si>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</si>
  <si>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</si>
  <si>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</si>
  <si>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</si>
  <si>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</si>
  <si>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</si>
  <si>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</si>
  <si>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</si>
  <si>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</si>
  <si>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</si>
  <si>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</si>
  <si>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</si>
  <si>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</si>
  <si>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</si>
  <si>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</si>
  <si>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</si>
  <si>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</si>
  <si>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</si>
  <si>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</si>
  <si>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</si>
  <si>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</si>
  <si>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</si>
  <si>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</si>
  <si>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Задолженность и перерасчеты по отмененным налогам, сборам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</si>
  <si>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</si>
  <si>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</si>
  <si>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</si>
  <si>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</si>
  <si>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</si>
  <si>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</si>
  <si>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</si>
  <si>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</si>
  <si>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</si>
  <si>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</si>
  <si>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</si>
  <si>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</si>
  <si>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</si>
  <si>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</si>
  <si>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</si>
  <si>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</si>
  <si>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</si>
  <si>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</si>
  <si>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</si>
  <si>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</si>
  <si>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</si>
  <si>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</si>
  <si>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</si>
  <si>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</si>
  <si>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</si>
  <si>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</si>
  <si>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</si>
  <si>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</si>
  <si>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</si>
  <si>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</si>
  <si>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</si>
  <si>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Невыясненные поступления</t>
  </si>
  <si>
    <t>св.200</t>
  </si>
  <si>
    <t>Прочие доходы от компенсации затрат бюджетов</t>
  </si>
  <si>
    <t xml:space="preserve">                ИСПОЛНЕНИЕ БЮДЖЕТА  ГОРОДА ТАГАНРОГА НА 1 МАЯ 2024</t>
  </si>
  <si>
    <t>Исполнено на 01.05.2024</t>
  </si>
  <si>
    <t>План на 01.05.2024</t>
  </si>
  <si>
    <t>Отклонение от плана на 01.05.2024</t>
  </si>
  <si>
    <t xml:space="preserve"> Исполнение бюджета г. Таганрога по налоговым и неналоговым доходам на 01.05.2024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</si>
</sst>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5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Arial Cyr"/>
      <family val="2"/>
      <charset val="204"/>
    </font>
    <font>
      <b/>
      <sz val="60"/>
      <name val="Times New Roman"/>
      <family val="1"/>
      <charset val="204"/>
    </font>
    <font>
      <sz val="36"/>
      <name val="Arial Cyr"/>
      <family val="2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48"/>
      <name val="Times New Roman"/>
      <family val="1"/>
      <charset val="204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b/>
      <sz val="36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36"/>
      <name val="Times New Roman"/>
      <family val="1"/>
      <charset val="204"/>
    </font>
    <font>
      <i/>
      <sz val="20"/>
      <name val="Arial Cyr"/>
      <family val="2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32"/>
      <name val="Times New Roman"/>
      <family val="1"/>
    </font>
    <font>
      <sz val="3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75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165" fontId="4" fillId="0" borderId="0" xfId="0" applyNumberFormat="1" applyFont="1" applyAlignment="1">
      <alignment horizontal="center"/>
    </xf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165" fontId="4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3" fillId="0" borderId="0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16" fillId="3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/>
    <xf numFmtId="0" fontId="2" fillId="0" borderId="0" xfId="0" applyFont="1" applyBorder="1"/>
    <xf numFmtId="0" fontId="0" fillId="0" borderId="0" xfId="0" applyBorder="1"/>
    <xf numFmtId="0" fontId="22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5" borderId="5" xfId="0" applyFont="1" applyFill="1" applyBorder="1" applyAlignment="1">
      <alignment horizontal="center" vertical="center" wrapText="1"/>
    </xf>
    <xf numFmtId="164" fontId="25" fillId="5" borderId="5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Border="1" applyAlignment="1">
      <alignment horizontal="center" vertical="center" wrapText="1"/>
    </xf>
    <xf numFmtId="164" fontId="27" fillId="2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8" fillId="0" borderId="0" xfId="0" applyFont="1"/>
    <xf numFmtId="0" fontId="29" fillId="0" borderId="9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/>
    <xf numFmtId="0" fontId="31" fillId="5" borderId="1" xfId="0" applyFont="1" applyFill="1" applyBorder="1" applyAlignment="1">
      <alignment horizontal="center" vertical="center" wrapText="1"/>
    </xf>
    <xf numFmtId="165" fontId="31" fillId="5" borderId="10" xfId="0" applyNumberFormat="1" applyFont="1" applyFill="1" applyBorder="1" applyAlignment="1">
      <alignment horizontal="center" vertical="center" wrapText="1"/>
    </xf>
    <xf numFmtId="165" fontId="31" fillId="5" borderId="5" xfId="0" applyNumberFormat="1" applyFont="1" applyFill="1" applyBorder="1" applyAlignment="1">
      <alignment horizontal="center" vertical="center" wrapText="1"/>
    </xf>
    <xf numFmtId="165" fontId="32" fillId="2" borderId="0" xfId="0" applyNumberFormat="1" applyFont="1" applyFill="1" applyBorder="1" applyAlignment="1">
      <alignment horizontal="center" vertical="center" wrapText="1"/>
    </xf>
    <xf numFmtId="165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Border="1"/>
    <xf numFmtId="0" fontId="34" fillId="0" borderId="0" xfId="0" applyFont="1"/>
    <xf numFmtId="0" fontId="31" fillId="0" borderId="1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165" fontId="31" fillId="6" borderId="10" xfId="0" applyNumberFormat="1" applyFont="1" applyFill="1" applyBorder="1" applyAlignment="1">
      <alignment horizontal="center" vertical="center" wrapText="1"/>
    </xf>
    <xf numFmtId="165" fontId="31" fillId="7" borderId="10" xfId="0" applyNumberFormat="1" applyFont="1" applyFill="1" applyBorder="1" applyAlignment="1">
      <alignment horizontal="center" vertical="center" wrapText="1"/>
    </xf>
    <xf numFmtId="165" fontId="31" fillId="7" borderId="5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5" fontId="35" fillId="0" borderId="10" xfId="0" applyNumberFormat="1" applyFont="1" applyFill="1" applyBorder="1" applyAlignment="1">
      <alignment horizontal="center" vertical="center" wrapText="1"/>
    </xf>
    <xf numFmtId="165" fontId="35" fillId="2" borderId="10" xfId="0" applyNumberFormat="1" applyFont="1" applyFill="1" applyBorder="1" applyAlignment="1">
      <alignment horizontal="center" vertical="center" wrapText="1"/>
    </xf>
    <xf numFmtId="165" fontId="35" fillId="7" borderId="10" xfId="0" applyNumberFormat="1" applyFont="1" applyFill="1" applyBorder="1" applyAlignment="1">
      <alignment horizontal="center" vertical="center" wrapText="1"/>
    </xf>
    <xf numFmtId="165" fontId="35" fillId="6" borderId="10" xfId="0" applyNumberFormat="1" applyFont="1" applyFill="1" applyBorder="1" applyAlignment="1">
      <alignment horizontal="center" vertical="center" wrapText="1"/>
    </xf>
    <xf numFmtId="165" fontId="36" fillId="7" borderId="10" xfId="0" applyNumberFormat="1" applyFont="1" applyFill="1" applyBorder="1" applyAlignment="1">
      <alignment horizontal="center" vertical="center" wrapText="1"/>
    </xf>
    <xf numFmtId="165" fontId="37" fillId="0" borderId="0" xfId="0" applyNumberFormat="1" applyFont="1" applyFill="1" applyBorder="1" applyAlignment="1">
      <alignment horizontal="center" vertical="center" wrapText="1"/>
    </xf>
    <xf numFmtId="165" fontId="38" fillId="0" borderId="0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65" fontId="39" fillId="0" borderId="10" xfId="0" applyNumberFormat="1" applyFont="1" applyFill="1" applyBorder="1" applyAlignment="1">
      <alignment horizontal="center" vertical="center" wrapText="1"/>
    </xf>
    <xf numFmtId="165" fontId="39" fillId="2" borderId="10" xfId="0" applyNumberFormat="1" applyFont="1" applyFill="1" applyBorder="1" applyAlignment="1">
      <alignment horizontal="center" vertical="center" wrapText="1"/>
    </xf>
    <xf numFmtId="165" fontId="39" fillId="7" borderId="10" xfId="0" applyNumberFormat="1" applyFont="1" applyFill="1" applyBorder="1" applyAlignment="1">
      <alignment horizontal="center" vertical="center" wrapText="1"/>
    </xf>
    <xf numFmtId="165" fontId="39" fillId="6" borderId="10" xfId="0" applyNumberFormat="1" applyFont="1" applyFill="1" applyBorder="1" applyAlignment="1">
      <alignment horizontal="center" vertical="center" wrapText="1"/>
    </xf>
    <xf numFmtId="165" fontId="40" fillId="0" borderId="0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5" fontId="36" fillId="0" borderId="10" xfId="0" applyNumberFormat="1" applyFont="1" applyFill="1" applyBorder="1" applyAlignment="1">
      <alignment horizontal="center" vertical="center" wrapText="1"/>
    </xf>
    <xf numFmtId="165" fontId="31" fillId="2" borderId="10" xfId="0" applyNumberFormat="1" applyFont="1" applyFill="1" applyBorder="1" applyAlignment="1">
      <alignment horizontal="center" vertical="center" wrapText="1"/>
    </xf>
    <xf numFmtId="165" fontId="35" fillId="0" borderId="1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5" fontId="41" fillId="0" borderId="11" xfId="0" applyNumberFormat="1" applyFont="1" applyFill="1" applyBorder="1" applyAlignment="1">
      <alignment horizontal="center" vertical="center" wrapText="1"/>
    </xf>
    <xf numFmtId="165" fontId="41" fillId="2" borderId="10" xfId="0" applyNumberFormat="1" applyFont="1" applyFill="1" applyBorder="1" applyAlignment="1">
      <alignment horizontal="center" vertical="center" wrapText="1"/>
    </xf>
    <xf numFmtId="165" fontId="42" fillId="2" borderId="10" xfId="0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65" fontId="41" fillId="7" borderId="10" xfId="0" applyNumberFormat="1" applyFont="1" applyFill="1" applyBorder="1" applyAlignment="1">
      <alignment horizontal="center" vertical="center" wrapText="1"/>
    </xf>
    <xf numFmtId="165" fontId="41" fillId="6" borderId="10" xfId="0" applyNumberFormat="1" applyFont="1" applyFill="1" applyBorder="1" applyAlignment="1">
      <alignment horizontal="center" vertical="center" wrapText="1"/>
    </xf>
    <xf numFmtId="165" fontId="43" fillId="0" borderId="0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5" fontId="46" fillId="0" borderId="10" xfId="0" applyNumberFormat="1" applyFont="1" applyFill="1" applyBorder="1" applyAlignment="1">
      <alignment horizontal="center" vertical="center" wrapText="1"/>
    </xf>
    <xf numFmtId="165" fontId="46" fillId="2" borderId="10" xfId="0" applyNumberFormat="1" applyFont="1" applyFill="1" applyBorder="1" applyAlignment="1">
      <alignment horizontal="center" vertical="center" wrapText="1"/>
    </xf>
    <xf numFmtId="165" fontId="47" fillId="2" borderId="10" xfId="0" applyNumberFormat="1" applyFont="1" applyFill="1" applyBorder="1" applyAlignment="1">
      <alignment horizontal="center" vertical="center" wrapText="1"/>
    </xf>
    <xf numFmtId="165" fontId="46" fillId="7" borderId="10" xfId="0" applyNumberFormat="1" applyFont="1" applyFill="1" applyBorder="1" applyAlignment="1">
      <alignment horizontal="center" vertical="center" wrapText="1"/>
    </xf>
    <xf numFmtId="165" fontId="46" fillId="6" borderId="10" xfId="0" applyNumberFormat="1" applyFont="1" applyFill="1" applyBorder="1" applyAlignment="1">
      <alignment horizontal="center" vertical="center" wrapText="1"/>
    </xf>
    <xf numFmtId="165" fontId="36" fillId="2" borderId="10" xfId="0" applyNumberFormat="1" applyFont="1" applyFill="1" applyBorder="1" applyAlignment="1">
      <alignment horizontal="center" vertical="center" wrapText="1"/>
    </xf>
    <xf numFmtId="165" fontId="36" fillId="6" borderId="10" xfId="0" applyNumberFormat="1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165" fontId="49" fillId="0" borderId="0" xfId="0" applyNumberFormat="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0" fontId="50" fillId="0" borderId="0" xfId="0" applyFont="1" applyBorder="1"/>
    <xf numFmtId="0" fontId="50" fillId="0" borderId="0" xfId="0" applyFont="1"/>
    <xf numFmtId="165" fontId="42" fillId="6" borderId="10" xfId="0" applyNumberFormat="1" applyFont="1" applyFill="1" applyBorder="1" applyAlignment="1">
      <alignment horizontal="center" vertical="center" wrapText="1"/>
    </xf>
    <xf numFmtId="165" fontId="51" fillId="0" borderId="0" xfId="0" applyNumberFormat="1" applyFont="1" applyFill="1" applyBorder="1" applyAlignment="1">
      <alignment horizontal="center" vertical="center" wrapText="1"/>
    </xf>
    <xf numFmtId="165" fontId="52" fillId="0" borderId="0" xfId="0" applyNumberFormat="1" applyFont="1" applyFill="1" applyBorder="1" applyAlignment="1">
      <alignment horizontal="center" vertical="center" wrapText="1"/>
    </xf>
    <xf numFmtId="0" fontId="54" fillId="2" borderId="0" xfId="0" applyFont="1" applyFill="1"/>
    <xf numFmtId="0" fontId="54" fillId="0" borderId="0" xfId="0" applyFont="1"/>
    <xf numFmtId="0" fontId="37" fillId="0" borderId="0" xfId="0" applyFont="1" applyBorder="1" applyAlignment="1">
      <alignment horizontal="right"/>
    </xf>
    <xf numFmtId="0" fontId="52" fillId="0" borderId="0" xfId="0" applyFont="1" applyBorder="1" applyAlignment="1">
      <alignment horizontal="right"/>
    </xf>
    <xf numFmtId="4" fontId="53" fillId="0" borderId="0" xfId="0" applyNumberFormat="1" applyFont="1" applyAlignment="1">
      <alignment horizontal="justify"/>
    </xf>
    <xf numFmtId="165" fontId="51" fillId="2" borderId="0" xfId="0" applyNumberFormat="1" applyFont="1" applyFill="1" applyBorder="1" applyAlignment="1">
      <alignment horizontal="center" vertical="center" wrapText="1"/>
    </xf>
    <xf numFmtId="4" fontId="54" fillId="0" borderId="0" xfId="0" applyNumberFormat="1" applyFont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.%20&#1085;&#1072;%2001.05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1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62"/>
  <sheetViews>
    <sheetView view="pageBreakPreview" zoomScale="26" zoomScaleSheetLayoutView="26" workbookViewId="0">
      <pane xSplit="1" ySplit="1" topLeftCell="B5" activePane="bottomRight" state="frozen"/>
      <selection pane="topRight" activeCell="S1" sqref="S1"/>
      <selection pane="bottomLeft" activeCell="A49" sqref="A49"/>
      <selection pane="bottomRight" activeCell="J13" sqref="J13"/>
    </sheetView>
  </sheetViews>
  <sheetFormatPr defaultRowHeight="44.25"/>
  <cols>
    <col min="1" max="1" width="255.5703125" style="169" customWidth="1"/>
    <col min="2" max="2" width="74.7109375" style="169" customWidth="1"/>
    <col min="3" max="3" width="36.28515625" style="169" hidden="1" customWidth="1"/>
    <col min="4" max="4" width="47.140625" style="169" hidden="1" customWidth="1"/>
    <col min="5" max="5" width="51.85546875" style="169" hidden="1" customWidth="1"/>
    <col min="6" max="6" width="55.85546875" style="169" hidden="1" customWidth="1"/>
    <col min="7" max="7" width="73" style="169" customWidth="1"/>
    <col min="8" max="8" width="0" style="169" hidden="1" customWidth="1"/>
    <col min="9" max="9" width="3.5703125" style="169" hidden="1" customWidth="1"/>
    <col min="10" max="10" width="77.7109375" style="169" customWidth="1"/>
    <col min="11" max="11" width="31.85546875" style="94" customWidth="1"/>
    <col min="12" max="12" width="40.85546875" style="94" customWidth="1"/>
    <col min="13" max="13" width="34.28515625" style="94" customWidth="1"/>
    <col min="14" max="14" width="34.7109375" style="95" customWidth="1"/>
    <col min="15" max="15" width="34.42578125" style="95" customWidth="1"/>
    <col min="16" max="16" width="37" style="95" customWidth="1"/>
    <col min="17" max="17" width="37.5703125" style="95" customWidth="1"/>
    <col min="18" max="18" width="40" style="95" customWidth="1"/>
    <col min="19" max="19" width="41.28515625" style="95" customWidth="1"/>
    <col min="20" max="20" width="36.140625" style="95" customWidth="1"/>
    <col min="21" max="21" width="33.7109375" style="95" customWidth="1"/>
    <col min="22" max="22" width="36.85546875" style="95" customWidth="1"/>
    <col min="23" max="23" width="35.7109375" style="88" customWidth="1"/>
    <col min="24" max="24" width="31.85546875" style="88" customWidth="1"/>
    <col min="25" max="25" width="40.85546875" style="88" customWidth="1"/>
    <col min="26" max="26" width="39.140625" style="88" customWidth="1"/>
    <col min="27" max="27" width="32" style="88" customWidth="1"/>
    <col min="28" max="28" width="30.85546875" style="95" customWidth="1"/>
    <col min="29" max="29" width="37.5703125" style="95" customWidth="1"/>
    <col min="30" max="30" width="31.5703125" style="95" customWidth="1"/>
    <col min="31" max="31" width="37.28515625" style="95" customWidth="1"/>
    <col min="32" max="32" width="35.28515625" style="95" customWidth="1"/>
    <col min="33" max="33" width="33" style="95" customWidth="1"/>
    <col min="34" max="34" width="19" style="95" customWidth="1"/>
    <col min="35" max="35" width="9.140625" style="96"/>
    <col min="257" max="257" width="255.5703125" customWidth="1"/>
    <col min="258" max="258" width="74.7109375" customWidth="1"/>
    <col min="259" max="262" width="0" hidden="1" customWidth="1"/>
    <col min="263" max="263" width="73" customWidth="1"/>
    <col min="264" max="265" width="0" hidden="1" customWidth="1"/>
    <col min="266" max="266" width="77.7109375" customWidth="1"/>
    <col min="267" max="267" width="31.85546875" customWidth="1"/>
    <col min="268" max="268" width="40.85546875" customWidth="1"/>
    <col min="269" max="269" width="34.28515625" customWidth="1"/>
    <col min="270" max="270" width="34.7109375" customWidth="1"/>
    <col min="271" max="271" width="34.42578125" customWidth="1"/>
    <col min="272" max="272" width="37" customWidth="1"/>
    <col min="273" max="273" width="37.5703125" customWidth="1"/>
    <col min="274" max="274" width="40" customWidth="1"/>
    <col min="275" max="275" width="41.28515625" customWidth="1"/>
    <col min="276" max="276" width="36.140625" customWidth="1"/>
    <col min="277" max="277" width="33.7109375" customWidth="1"/>
    <col min="278" max="278" width="36.85546875" customWidth="1"/>
    <col min="279" max="279" width="35.7109375" customWidth="1"/>
    <col min="280" max="280" width="31.85546875" customWidth="1"/>
    <col min="281" max="281" width="40.85546875" customWidth="1"/>
    <col min="282" max="282" width="39.140625" customWidth="1"/>
    <col min="283" max="283" width="32" customWidth="1"/>
    <col min="284" max="284" width="30.85546875" customWidth="1"/>
    <col min="285" max="285" width="37.5703125" customWidth="1"/>
    <col min="286" max="286" width="31.5703125" customWidth="1"/>
    <col min="287" max="287" width="37.28515625" customWidth="1"/>
    <col min="288" max="288" width="35.28515625" customWidth="1"/>
    <col min="289" max="289" width="33" customWidth="1"/>
    <col min="290" max="290" width="19" customWidth="1"/>
    <col min="513" max="513" width="255.5703125" customWidth="1"/>
    <col min="514" max="514" width="74.7109375" customWidth="1"/>
    <col min="515" max="518" width="0" hidden="1" customWidth="1"/>
    <col min="519" max="519" width="73" customWidth="1"/>
    <col min="520" max="521" width="0" hidden="1" customWidth="1"/>
    <col min="522" max="522" width="77.7109375" customWidth="1"/>
    <col min="523" max="523" width="31.85546875" customWidth="1"/>
    <col min="524" max="524" width="40.85546875" customWidth="1"/>
    <col min="525" max="525" width="34.28515625" customWidth="1"/>
    <col min="526" max="526" width="34.7109375" customWidth="1"/>
    <col min="527" max="527" width="34.42578125" customWidth="1"/>
    <col min="528" max="528" width="37" customWidth="1"/>
    <col min="529" max="529" width="37.5703125" customWidth="1"/>
    <col min="530" max="530" width="40" customWidth="1"/>
    <col min="531" max="531" width="41.28515625" customWidth="1"/>
    <col min="532" max="532" width="36.140625" customWidth="1"/>
    <col min="533" max="533" width="33.7109375" customWidth="1"/>
    <col min="534" max="534" width="36.85546875" customWidth="1"/>
    <col min="535" max="535" width="35.7109375" customWidth="1"/>
    <col min="536" max="536" width="31.85546875" customWidth="1"/>
    <col min="537" max="537" width="40.85546875" customWidth="1"/>
    <col min="538" max="538" width="39.140625" customWidth="1"/>
    <col min="539" max="539" width="32" customWidth="1"/>
    <col min="540" max="540" width="30.85546875" customWidth="1"/>
    <col min="541" max="541" width="37.5703125" customWidth="1"/>
    <col min="542" max="542" width="31.5703125" customWidth="1"/>
    <col min="543" max="543" width="37.28515625" customWidth="1"/>
    <col min="544" max="544" width="35.28515625" customWidth="1"/>
    <col min="545" max="545" width="33" customWidth="1"/>
    <col min="546" max="546" width="19" customWidth="1"/>
    <col min="769" max="769" width="255.5703125" customWidth="1"/>
    <col min="770" max="770" width="74.7109375" customWidth="1"/>
    <col min="771" max="774" width="0" hidden="1" customWidth="1"/>
    <col min="775" max="775" width="73" customWidth="1"/>
    <col min="776" max="777" width="0" hidden="1" customWidth="1"/>
    <col min="778" max="778" width="77.7109375" customWidth="1"/>
    <col min="779" max="779" width="31.85546875" customWidth="1"/>
    <col min="780" max="780" width="40.85546875" customWidth="1"/>
    <col min="781" max="781" width="34.28515625" customWidth="1"/>
    <col min="782" max="782" width="34.7109375" customWidth="1"/>
    <col min="783" max="783" width="34.42578125" customWidth="1"/>
    <col min="784" max="784" width="37" customWidth="1"/>
    <col min="785" max="785" width="37.5703125" customWidth="1"/>
    <col min="786" max="786" width="40" customWidth="1"/>
    <col min="787" max="787" width="41.28515625" customWidth="1"/>
    <col min="788" max="788" width="36.140625" customWidth="1"/>
    <col min="789" max="789" width="33.7109375" customWidth="1"/>
    <col min="790" max="790" width="36.85546875" customWidth="1"/>
    <col min="791" max="791" width="35.7109375" customWidth="1"/>
    <col min="792" max="792" width="31.85546875" customWidth="1"/>
    <col min="793" max="793" width="40.85546875" customWidth="1"/>
    <col min="794" max="794" width="39.140625" customWidth="1"/>
    <col min="795" max="795" width="32" customWidth="1"/>
    <col min="796" max="796" width="30.85546875" customWidth="1"/>
    <col min="797" max="797" width="37.5703125" customWidth="1"/>
    <col min="798" max="798" width="31.5703125" customWidth="1"/>
    <col min="799" max="799" width="37.28515625" customWidth="1"/>
    <col min="800" max="800" width="35.28515625" customWidth="1"/>
    <col min="801" max="801" width="33" customWidth="1"/>
    <col min="802" max="802" width="19" customWidth="1"/>
    <col min="1025" max="1025" width="255.5703125" customWidth="1"/>
    <col min="1026" max="1026" width="74.7109375" customWidth="1"/>
    <col min="1027" max="1030" width="0" hidden="1" customWidth="1"/>
    <col min="1031" max="1031" width="73" customWidth="1"/>
    <col min="1032" max="1033" width="0" hidden="1" customWidth="1"/>
    <col min="1034" max="1034" width="77.7109375" customWidth="1"/>
    <col min="1035" max="1035" width="31.85546875" customWidth="1"/>
    <col min="1036" max="1036" width="40.85546875" customWidth="1"/>
    <col min="1037" max="1037" width="34.28515625" customWidth="1"/>
    <col min="1038" max="1038" width="34.7109375" customWidth="1"/>
    <col min="1039" max="1039" width="34.42578125" customWidth="1"/>
    <col min="1040" max="1040" width="37" customWidth="1"/>
    <col min="1041" max="1041" width="37.5703125" customWidth="1"/>
    <col min="1042" max="1042" width="40" customWidth="1"/>
    <col min="1043" max="1043" width="41.28515625" customWidth="1"/>
    <col min="1044" max="1044" width="36.140625" customWidth="1"/>
    <col min="1045" max="1045" width="33.7109375" customWidth="1"/>
    <col min="1046" max="1046" width="36.85546875" customWidth="1"/>
    <col min="1047" max="1047" width="35.7109375" customWidth="1"/>
    <col min="1048" max="1048" width="31.85546875" customWidth="1"/>
    <col min="1049" max="1049" width="40.85546875" customWidth="1"/>
    <col min="1050" max="1050" width="39.140625" customWidth="1"/>
    <col min="1051" max="1051" width="32" customWidth="1"/>
    <col min="1052" max="1052" width="30.85546875" customWidth="1"/>
    <col min="1053" max="1053" width="37.5703125" customWidth="1"/>
    <col min="1054" max="1054" width="31.5703125" customWidth="1"/>
    <col min="1055" max="1055" width="37.28515625" customWidth="1"/>
    <col min="1056" max="1056" width="35.28515625" customWidth="1"/>
    <col min="1057" max="1057" width="33" customWidth="1"/>
    <col min="1058" max="1058" width="19" customWidth="1"/>
    <col min="1281" max="1281" width="255.5703125" customWidth="1"/>
    <col min="1282" max="1282" width="74.7109375" customWidth="1"/>
    <col min="1283" max="1286" width="0" hidden="1" customWidth="1"/>
    <col min="1287" max="1287" width="73" customWidth="1"/>
    <col min="1288" max="1289" width="0" hidden="1" customWidth="1"/>
    <col min="1290" max="1290" width="77.7109375" customWidth="1"/>
    <col min="1291" max="1291" width="31.85546875" customWidth="1"/>
    <col min="1292" max="1292" width="40.85546875" customWidth="1"/>
    <col min="1293" max="1293" width="34.28515625" customWidth="1"/>
    <col min="1294" max="1294" width="34.7109375" customWidth="1"/>
    <col min="1295" max="1295" width="34.42578125" customWidth="1"/>
    <col min="1296" max="1296" width="37" customWidth="1"/>
    <col min="1297" max="1297" width="37.5703125" customWidth="1"/>
    <col min="1298" max="1298" width="40" customWidth="1"/>
    <col min="1299" max="1299" width="41.28515625" customWidth="1"/>
    <col min="1300" max="1300" width="36.140625" customWidth="1"/>
    <col min="1301" max="1301" width="33.7109375" customWidth="1"/>
    <col min="1302" max="1302" width="36.85546875" customWidth="1"/>
    <col min="1303" max="1303" width="35.7109375" customWidth="1"/>
    <col min="1304" max="1304" width="31.85546875" customWidth="1"/>
    <col min="1305" max="1305" width="40.85546875" customWidth="1"/>
    <col min="1306" max="1306" width="39.140625" customWidth="1"/>
    <col min="1307" max="1307" width="32" customWidth="1"/>
    <col min="1308" max="1308" width="30.85546875" customWidth="1"/>
    <col min="1309" max="1309" width="37.5703125" customWidth="1"/>
    <col min="1310" max="1310" width="31.5703125" customWidth="1"/>
    <col min="1311" max="1311" width="37.28515625" customWidth="1"/>
    <col min="1312" max="1312" width="35.28515625" customWidth="1"/>
    <col min="1313" max="1313" width="33" customWidth="1"/>
    <col min="1314" max="1314" width="19" customWidth="1"/>
    <col min="1537" max="1537" width="255.5703125" customWidth="1"/>
    <col min="1538" max="1538" width="74.7109375" customWidth="1"/>
    <col min="1539" max="1542" width="0" hidden="1" customWidth="1"/>
    <col min="1543" max="1543" width="73" customWidth="1"/>
    <col min="1544" max="1545" width="0" hidden="1" customWidth="1"/>
    <col min="1546" max="1546" width="77.7109375" customWidth="1"/>
    <col min="1547" max="1547" width="31.85546875" customWidth="1"/>
    <col min="1548" max="1548" width="40.85546875" customWidth="1"/>
    <col min="1549" max="1549" width="34.28515625" customWidth="1"/>
    <col min="1550" max="1550" width="34.7109375" customWidth="1"/>
    <col min="1551" max="1551" width="34.42578125" customWidth="1"/>
    <col min="1552" max="1552" width="37" customWidth="1"/>
    <col min="1553" max="1553" width="37.5703125" customWidth="1"/>
    <col min="1554" max="1554" width="40" customWidth="1"/>
    <col min="1555" max="1555" width="41.28515625" customWidth="1"/>
    <col min="1556" max="1556" width="36.140625" customWidth="1"/>
    <col min="1557" max="1557" width="33.7109375" customWidth="1"/>
    <col min="1558" max="1558" width="36.85546875" customWidth="1"/>
    <col min="1559" max="1559" width="35.7109375" customWidth="1"/>
    <col min="1560" max="1560" width="31.85546875" customWidth="1"/>
    <col min="1561" max="1561" width="40.85546875" customWidth="1"/>
    <col min="1562" max="1562" width="39.140625" customWidth="1"/>
    <col min="1563" max="1563" width="32" customWidth="1"/>
    <col min="1564" max="1564" width="30.85546875" customWidth="1"/>
    <col min="1565" max="1565" width="37.5703125" customWidth="1"/>
    <col min="1566" max="1566" width="31.5703125" customWidth="1"/>
    <col min="1567" max="1567" width="37.28515625" customWidth="1"/>
    <col min="1568" max="1568" width="35.28515625" customWidth="1"/>
    <col min="1569" max="1569" width="33" customWidth="1"/>
    <col min="1570" max="1570" width="19" customWidth="1"/>
    <col min="1793" max="1793" width="255.5703125" customWidth="1"/>
    <col min="1794" max="1794" width="74.7109375" customWidth="1"/>
    <col min="1795" max="1798" width="0" hidden="1" customWidth="1"/>
    <col min="1799" max="1799" width="73" customWidth="1"/>
    <col min="1800" max="1801" width="0" hidden="1" customWidth="1"/>
    <col min="1802" max="1802" width="77.7109375" customWidth="1"/>
    <col min="1803" max="1803" width="31.85546875" customWidth="1"/>
    <col min="1804" max="1804" width="40.85546875" customWidth="1"/>
    <col min="1805" max="1805" width="34.28515625" customWidth="1"/>
    <col min="1806" max="1806" width="34.7109375" customWidth="1"/>
    <col min="1807" max="1807" width="34.42578125" customWidth="1"/>
    <col min="1808" max="1808" width="37" customWidth="1"/>
    <col min="1809" max="1809" width="37.5703125" customWidth="1"/>
    <col min="1810" max="1810" width="40" customWidth="1"/>
    <col min="1811" max="1811" width="41.28515625" customWidth="1"/>
    <col min="1812" max="1812" width="36.140625" customWidth="1"/>
    <col min="1813" max="1813" width="33.7109375" customWidth="1"/>
    <col min="1814" max="1814" width="36.85546875" customWidth="1"/>
    <col min="1815" max="1815" width="35.7109375" customWidth="1"/>
    <col min="1816" max="1816" width="31.85546875" customWidth="1"/>
    <col min="1817" max="1817" width="40.85546875" customWidth="1"/>
    <col min="1818" max="1818" width="39.140625" customWidth="1"/>
    <col min="1819" max="1819" width="32" customWidth="1"/>
    <col min="1820" max="1820" width="30.85546875" customWidth="1"/>
    <col min="1821" max="1821" width="37.5703125" customWidth="1"/>
    <col min="1822" max="1822" width="31.5703125" customWidth="1"/>
    <col min="1823" max="1823" width="37.28515625" customWidth="1"/>
    <col min="1824" max="1824" width="35.28515625" customWidth="1"/>
    <col min="1825" max="1825" width="33" customWidth="1"/>
    <col min="1826" max="1826" width="19" customWidth="1"/>
    <col min="2049" max="2049" width="255.5703125" customWidth="1"/>
    <col min="2050" max="2050" width="74.7109375" customWidth="1"/>
    <col min="2051" max="2054" width="0" hidden="1" customWidth="1"/>
    <col min="2055" max="2055" width="73" customWidth="1"/>
    <col min="2056" max="2057" width="0" hidden="1" customWidth="1"/>
    <col min="2058" max="2058" width="77.7109375" customWidth="1"/>
    <col min="2059" max="2059" width="31.85546875" customWidth="1"/>
    <col min="2060" max="2060" width="40.85546875" customWidth="1"/>
    <col min="2061" max="2061" width="34.28515625" customWidth="1"/>
    <col min="2062" max="2062" width="34.7109375" customWidth="1"/>
    <col min="2063" max="2063" width="34.42578125" customWidth="1"/>
    <col min="2064" max="2064" width="37" customWidth="1"/>
    <col min="2065" max="2065" width="37.5703125" customWidth="1"/>
    <col min="2066" max="2066" width="40" customWidth="1"/>
    <col min="2067" max="2067" width="41.28515625" customWidth="1"/>
    <col min="2068" max="2068" width="36.140625" customWidth="1"/>
    <col min="2069" max="2069" width="33.7109375" customWidth="1"/>
    <col min="2070" max="2070" width="36.85546875" customWidth="1"/>
    <col min="2071" max="2071" width="35.7109375" customWidth="1"/>
    <col min="2072" max="2072" width="31.85546875" customWidth="1"/>
    <col min="2073" max="2073" width="40.85546875" customWidth="1"/>
    <col min="2074" max="2074" width="39.140625" customWidth="1"/>
    <col min="2075" max="2075" width="32" customWidth="1"/>
    <col min="2076" max="2076" width="30.85546875" customWidth="1"/>
    <col min="2077" max="2077" width="37.5703125" customWidth="1"/>
    <col min="2078" max="2078" width="31.5703125" customWidth="1"/>
    <col min="2079" max="2079" width="37.28515625" customWidth="1"/>
    <col min="2080" max="2080" width="35.28515625" customWidth="1"/>
    <col min="2081" max="2081" width="33" customWidth="1"/>
    <col min="2082" max="2082" width="19" customWidth="1"/>
    <col min="2305" max="2305" width="255.5703125" customWidth="1"/>
    <col min="2306" max="2306" width="74.7109375" customWidth="1"/>
    <col min="2307" max="2310" width="0" hidden="1" customWidth="1"/>
    <col min="2311" max="2311" width="73" customWidth="1"/>
    <col min="2312" max="2313" width="0" hidden="1" customWidth="1"/>
    <col min="2314" max="2314" width="77.7109375" customWidth="1"/>
    <col min="2315" max="2315" width="31.85546875" customWidth="1"/>
    <col min="2316" max="2316" width="40.85546875" customWidth="1"/>
    <col min="2317" max="2317" width="34.28515625" customWidth="1"/>
    <col min="2318" max="2318" width="34.7109375" customWidth="1"/>
    <col min="2319" max="2319" width="34.42578125" customWidth="1"/>
    <col min="2320" max="2320" width="37" customWidth="1"/>
    <col min="2321" max="2321" width="37.5703125" customWidth="1"/>
    <col min="2322" max="2322" width="40" customWidth="1"/>
    <col min="2323" max="2323" width="41.28515625" customWidth="1"/>
    <col min="2324" max="2324" width="36.140625" customWidth="1"/>
    <col min="2325" max="2325" width="33.7109375" customWidth="1"/>
    <col min="2326" max="2326" width="36.85546875" customWidth="1"/>
    <col min="2327" max="2327" width="35.7109375" customWidth="1"/>
    <col min="2328" max="2328" width="31.85546875" customWidth="1"/>
    <col min="2329" max="2329" width="40.85546875" customWidth="1"/>
    <col min="2330" max="2330" width="39.140625" customWidth="1"/>
    <col min="2331" max="2331" width="32" customWidth="1"/>
    <col min="2332" max="2332" width="30.85546875" customWidth="1"/>
    <col min="2333" max="2333" width="37.5703125" customWidth="1"/>
    <col min="2334" max="2334" width="31.5703125" customWidth="1"/>
    <col min="2335" max="2335" width="37.28515625" customWidth="1"/>
    <col min="2336" max="2336" width="35.28515625" customWidth="1"/>
    <col min="2337" max="2337" width="33" customWidth="1"/>
    <col min="2338" max="2338" width="19" customWidth="1"/>
    <col min="2561" max="2561" width="255.5703125" customWidth="1"/>
    <col min="2562" max="2562" width="74.7109375" customWidth="1"/>
    <col min="2563" max="2566" width="0" hidden="1" customWidth="1"/>
    <col min="2567" max="2567" width="73" customWidth="1"/>
    <col min="2568" max="2569" width="0" hidden="1" customWidth="1"/>
    <col min="2570" max="2570" width="77.7109375" customWidth="1"/>
    <col min="2571" max="2571" width="31.85546875" customWidth="1"/>
    <col min="2572" max="2572" width="40.85546875" customWidth="1"/>
    <col min="2573" max="2573" width="34.28515625" customWidth="1"/>
    <col min="2574" max="2574" width="34.7109375" customWidth="1"/>
    <col min="2575" max="2575" width="34.42578125" customWidth="1"/>
    <col min="2576" max="2576" width="37" customWidth="1"/>
    <col min="2577" max="2577" width="37.5703125" customWidth="1"/>
    <col min="2578" max="2578" width="40" customWidth="1"/>
    <col min="2579" max="2579" width="41.28515625" customWidth="1"/>
    <col min="2580" max="2580" width="36.140625" customWidth="1"/>
    <col min="2581" max="2581" width="33.7109375" customWidth="1"/>
    <col min="2582" max="2582" width="36.85546875" customWidth="1"/>
    <col min="2583" max="2583" width="35.7109375" customWidth="1"/>
    <col min="2584" max="2584" width="31.85546875" customWidth="1"/>
    <col min="2585" max="2585" width="40.85546875" customWidth="1"/>
    <col min="2586" max="2586" width="39.140625" customWidth="1"/>
    <col min="2587" max="2587" width="32" customWidth="1"/>
    <col min="2588" max="2588" width="30.85546875" customWidth="1"/>
    <col min="2589" max="2589" width="37.5703125" customWidth="1"/>
    <col min="2590" max="2590" width="31.5703125" customWidth="1"/>
    <col min="2591" max="2591" width="37.28515625" customWidth="1"/>
    <col min="2592" max="2592" width="35.28515625" customWidth="1"/>
    <col min="2593" max="2593" width="33" customWidth="1"/>
    <col min="2594" max="2594" width="19" customWidth="1"/>
    <col min="2817" max="2817" width="255.5703125" customWidth="1"/>
    <col min="2818" max="2818" width="74.7109375" customWidth="1"/>
    <col min="2819" max="2822" width="0" hidden="1" customWidth="1"/>
    <col min="2823" max="2823" width="73" customWidth="1"/>
    <col min="2824" max="2825" width="0" hidden="1" customWidth="1"/>
    <col min="2826" max="2826" width="77.7109375" customWidth="1"/>
    <col min="2827" max="2827" width="31.85546875" customWidth="1"/>
    <col min="2828" max="2828" width="40.85546875" customWidth="1"/>
    <col min="2829" max="2829" width="34.28515625" customWidth="1"/>
    <col min="2830" max="2830" width="34.7109375" customWidth="1"/>
    <col min="2831" max="2831" width="34.42578125" customWidth="1"/>
    <col min="2832" max="2832" width="37" customWidth="1"/>
    <col min="2833" max="2833" width="37.5703125" customWidth="1"/>
    <col min="2834" max="2834" width="40" customWidth="1"/>
    <col min="2835" max="2835" width="41.28515625" customWidth="1"/>
    <col min="2836" max="2836" width="36.140625" customWidth="1"/>
    <col min="2837" max="2837" width="33.7109375" customWidth="1"/>
    <col min="2838" max="2838" width="36.85546875" customWidth="1"/>
    <col min="2839" max="2839" width="35.7109375" customWidth="1"/>
    <col min="2840" max="2840" width="31.85546875" customWidth="1"/>
    <col min="2841" max="2841" width="40.85546875" customWidth="1"/>
    <col min="2842" max="2842" width="39.140625" customWidth="1"/>
    <col min="2843" max="2843" width="32" customWidth="1"/>
    <col min="2844" max="2844" width="30.85546875" customWidth="1"/>
    <col min="2845" max="2845" width="37.5703125" customWidth="1"/>
    <col min="2846" max="2846" width="31.5703125" customWidth="1"/>
    <col min="2847" max="2847" width="37.28515625" customWidth="1"/>
    <col min="2848" max="2848" width="35.28515625" customWidth="1"/>
    <col min="2849" max="2849" width="33" customWidth="1"/>
    <col min="2850" max="2850" width="19" customWidth="1"/>
    <col min="3073" max="3073" width="255.5703125" customWidth="1"/>
    <col min="3074" max="3074" width="74.7109375" customWidth="1"/>
    <col min="3075" max="3078" width="0" hidden="1" customWidth="1"/>
    <col min="3079" max="3079" width="73" customWidth="1"/>
    <col min="3080" max="3081" width="0" hidden="1" customWidth="1"/>
    <col min="3082" max="3082" width="77.7109375" customWidth="1"/>
    <col min="3083" max="3083" width="31.85546875" customWidth="1"/>
    <col min="3084" max="3084" width="40.85546875" customWidth="1"/>
    <col min="3085" max="3085" width="34.28515625" customWidth="1"/>
    <col min="3086" max="3086" width="34.7109375" customWidth="1"/>
    <col min="3087" max="3087" width="34.42578125" customWidth="1"/>
    <col min="3088" max="3088" width="37" customWidth="1"/>
    <col min="3089" max="3089" width="37.5703125" customWidth="1"/>
    <col min="3090" max="3090" width="40" customWidth="1"/>
    <col min="3091" max="3091" width="41.28515625" customWidth="1"/>
    <col min="3092" max="3092" width="36.140625" customWidth="1"/>
    <col min="3093" max="3093" width="33.7109375" customWidth="1"/>
    <col min="3094" max="3094" width="36.85546875" customWidth="1"/>
    <col min="3095" max="3095" width="35.7109375" customWidth="1"/>
    <col min="3096" max="3096" width="31.85546875" customWidth="1"/>
    <col min="3097" max="3097" width="40.85546875" customWidth="1"/>
    <col min="3098" max="3098" width="39.140625" customWidth="1"/>
    <col min="3099" max="3099" width="32" customWidth="1"/>
    <col min="3100" max="3100" width="30.85546875" customWidth="1"/>
    <col min="3101" max="3101" width="37.5703125" customWidth="1"/>
    <col min="3102" max="3102" width="31.5703125" customWidth="1"/>
    <col min="3103" max="3103" width="37.28515625" customWidth="1"/>
    <col min="3104" max="3104" width="35.28515625" customWidth="1"/>
    <col min="3105" max="3105" width="33" customWidth="1"/>
    <col min="3106" max="3106" width="19" customWidth="1"/>
    <col min="3329" max="3329" width="255.5703125" customWidth="1"/>
    <col min="3330" max="3330" width="74.7109375" customWidth="1"/>
    <col min="3331" max="3334" width="0" hidden="1" customWidth="1"/>
    <col min="3335" max="3335" width="73" customWidth="1"/>
    <col min="3336" max="3337" width="0" hidden="1" customWidth="1"/>
    <col min="3338" max="3338" width="77.7109375" customWidth="1"/>
    <col min="3339" max="3339" width="31.85546875" customWidth="1"/>
    <col min="3340" max="3340" width="40.85546875" customWidth="1"/>
    <col min="3341" max="3341" width="34.28515625" customWidth="1"/>
    <col min="3342" max="3342" width="34.7109375" customWidth="1"/>
    <col min="3343" max="3343" width="34.42578125" customWidth="1"/>
    <col min="3344" max="3344" width="37" customWidth="1"/>
    <col min="3345" max="3345" width="37.5703125" customWidth="1"/>
    <col min="3346" max="3346" width="40" customWidth="1"/>
    <col min="3347" max="3347" width="41.28515625" customWidth="1"/>
    <col min="3348" max="3348" width="36.140625" customWidth="1"/>
    <col min="3349" max="3349" width="33.7109375" customWidth="1"/>
    <col min="3350" max="3350" width="36.85546875" customWidth="1"/>
    <col min="3351" max="3351" width="35.7109375" customWidth="1"/>
    <col min="3352" max="3352" width="31.85546875" customWidth="1"/>
    <col min="3353" max="3353" width="40.85546875" customWidth="1"/>
    <col min="3354" max="3354" width="39.140625" customWidth="1"/>
    <col min="3355" max="3355" width="32" customWidth="1"/>
    <col min="3356" max="3356" width="30.85546875" customWidth="1"/>
    <col min="3357" max="3357" width="37.5703125" customWidth="1"/>
    <col min="3358" max="3358" width="31.5703125" customWidth="1"/>
    <col min="3359" max="3359" width="37.28515625" customWidth="1"/>
    <col min="3360" max="3360" width="35.28515625" customWidth="1"/>
    <col min="3361" max="3361" width="33" customWidth="1"/>
    <col min="3362" max="3362" width="19" customWidth="1"/>
    <col min="3585" max="3585" width="255.5703125" customWidth="1"/>
    <col min="3586" max="3586" width="74.7109375" customWidth="1"/>
    <col min="3587" max="3590" width="0" hidden="1" customWidth="1"/>
    <col min="3591" max="3591" width="73" customWidth="1"/>
    <col min="3592" max="3593" width="0" hidden="1" customWidth="1"/>
    <col min="3594" max="3594" width="77.7109375" customWidth="1"/>
    <col min="3595" max="3595" width="31.85546875" customWidth="1"/>
    <col min="3596" max="3596" width="40.85546875" customWidth="1"/>
    <col min="3597" max="3597" width="34.28515625" customWidth="1"/>
    <col min="3598" max="3598" width="34.7109375" customWidth="1"/>
    <col min="3599" max="3599" width="34.42578125" customWidth="1"/>
    <col min="3600" max="3600" width="37" customWidth="1"/>
    <col min="3601" max="3601" width="37.5703125" customWidth="1"/>
    <col min="3602" max="3602" width="40" customWidth="1"/>
    <col min="3603" max="3603" width="41.28515625" customWidth="1"/>
    <col min="3604" max="3604" width="36.140625" customWidth="1"/>
    <col min="3605" max="3605" width="33.7109375" customWidth="1"/>
    <col min="3606" max="3606" width="36.85546875" customWidth="1"/>
    <col min="3607" max="3607" width="35.7109375" customWidth="1"/>
    <col min="3608" max="3608" width="31.85546875" customWidth="1"/>
    <col min="3609" max="3609" width="40.85546875" customWidth="1"/>
    <col min="3610" max="3610" width="39.140625" customWidth="1"/>
    <col min="3611" max="3611" width="32" customWidth="1"/>
    <col min="3612" max="3612" width="30.85546875" customWidth="1"/>
    <col min="3613" max="3613" width="37.5703125" customWidth="1"/>
    <col min="3614" max="3614" width="31.5703125" customWidth="1"/>
    <col min="3615" max="3615" width="37.28515625" customWidth="1"/>
    <col min="3616" max="3616" width="35.28515625" customWidth="1"/>
    <col min="3617" max="3617" width="33" customWidth="1"/>
    <col min="3618" max="3618" width="19" customWidth="1"/>
    <col min="3841" max="3841" width="255.5703125" customWidth="1"/>
    <col min="3842" max="3842" width="74.7109375" customWidth="1"/>
    <col min="3843" max="3846" width="0" hidden="1" customWidth="1"/>
    <col min="3847" max="3847" width="73" customWidth="1"/>
    <col min="3848" max="3849" width="0" hidden="1" customWidth="1"/>
    <col min="3850" max="3850" width="77.7109375" customWidth="1"/>
    <col min="3851" max="3851" width="31.85546875" customWidth="1"/>
    <col min="3852" max="3852" width="40.85546875" customWidth="1"/>
    <col min="3853" max="3853" width="34.28515625" customWidth="1"/>
    <col min="3854" max="3854" width="34.7109375" customWidth="1"/>
    <col min="3855" max="3855" width="34.42578125" customWidth="1"/>
    <col min="3856" max="3856" width="37" customWidth="1"/>
    <col min="3857" max="3857" width="37.5703125" customWidth="1"/>
    <col min="3858" max="3858" width="40" customWidth="1"/>
    <col min="3859" max="3859" width="41.28515625" customWidth="1"/>
    <col min="3860" max="3860" width="36.140625" customWidth="1"/>
    <col min="3861" max="3861" width="33.7109375" customWidth="1"/>
    <col min="3862" max="3862" width="36.85546875" customWidth="1"/>
    <col min="3863" max="3863" width="35.7109375" customWidth="1"/>
    <col min="3864" max="3864" width="31.85546875" customWidth="1"/>
    <col min="3865" max="3865" width="40.85546875" customWidth="1"/>
    <col min="3866" max="3866" width="39.140625" customWidth="1"/>
    <col min="3867" max="3867" width="32" customWidth="1"/>
    <col min="3868" max="3868" width="30.85546875" customWidth="1"/>
    <col min="3869" max="3869" width="37.5703125" customWidth="1"/>
    <col min="3870" max="3870" width="31.5703125" customWidth="1"/>
    <col min="3871" max="3871" width="37.28515625" customWidth="1"/>
    <col min="3872" max="3872" width="35.28515625" customWidth="1"/>
    <col min="3873" max="3873" width="33" customWidth="1"/>
    <col min="3874" max="3874" width="19" customWidth="1"/>
    <col min="4097" max="4097" width="255.5703125" customWidth="1"/>
    <col min="4098" max="4098" width="74.7109375" customWidth="1"/>
    <col min="4099" max="4102" width="0" hidden="1" customWidth="1"/>
    <col min="4103" max="4103" width="73" customWidth="1"/>
    <col min="4104" max="4105" width="0" hidden="1" customWidth="1"/>
    <col min="4106" max="4106" width="77.7109375" customWidth="1"/>
    <col min="4107" max="4107" width="31.85546875" customWidth="1"/>
    <col min="4108" max="4108" width="40.85546875" customWidth="1"/>
    <col min="4109" max="4109" width="34.28515625" customWidth="1"/>
    <col min="4110" max="4110" width="34.7109375" customWidth="1"/>
    <col min="4111" max="4111" width="34.42578125" customWidth="1"/>
    <col min="4112" max="4112" width="37" customWidth="1"/>
    <col min="4113" max="4113" width="37.5703125" customWidth="1"/>
    <col min="4114" max="4114" width="40" customWidth="1"/>
    <col min="4115" max="4115" width="41.28515625" customWidth="1"/>
    <col min="4116" max="4116" width="36.140625" customWidth="1"/>
    <col min="4117" max="4117" width="33.7109375" customWidth="1"/>
    <col min="4118" max="4118" width="36.85546875" customWidth="1"/>
    <col min="4119" max="4119" width="35.7109375" customWidth="1"/>
    <col min="4120" max="4120" width="31.85546875" customWidth="1"/>
    <col min="4121" max="4121" width="40.85546875" customWidth="1"/>
    <col min="4122" max="4122" width="39.140625" customWidth="1"/>
    <col min="4123" max="4123" width="32" customWidth="1"/>
    <col min="4124" max="4124" width="30.85546875" customWidth="1"/>
    <col min="4125" max="4125" width="37.5703125" customWidth="1"/>
    <col min="4126" max="4126" width="31.5703125" customWidth="1"/>
    <col min="4127" max="4127" width="37.28515625" customWidth="1"/>
    <col min="4128" max="4128" width="35.28515625" customWidth="1"/>
    <col min="4129" max="4129" width="33" customWidth="1"/>
    <col min="4130" max="4130" width="19" customWidth="1"/>
    <col min="4353" max="4353" width="255.5703125" customWidth="1"/>
    <col min="4354" max="4354" width="74.7109375" customWidth="1"/>
    <col min="4355" max="4358" width="0" hidden="1" customWidth="1"/>
    <col min="4359" max="4359" width="73" customWidth="1"/>
    <col min="4360" max="4361" width="0" hidden="1" customWidth="1"/>
    <col min="4362" max="4362" width="77.7109375" customWidth="1"/>
    <col min="4363" max="4363" width="31.85546875" customWidth="1"/>
    <col min="4364" max="4364" width="40.85546875" customWidth="1"/>
    <col min="4365" max="4365" width="34.28515625" customWidth="1"/>
    <col min="4366" max="4366" width="34.7109375" customWidth="1"/>
    <col min="4367" max="4367" width="34.42578125" customWidth="1"/>
    <col min="4368" max="4368" width="37" customWidth="1"/>
    <col min="4369" max="4369" width="37.5703125" customWidth="1"/>
    <col min="4370" max="4370" width="40" customWidth="1"/>
    <col min="4371" max="4371" width="41.28515625" customWidth="1"/>
    <col min="4372" max="4372" width="36.140625" customWidth="1"/>
    <col min="4373" max="4373" width="33.7109375" customWidth="1"/>
    <col min="4374" max="4374" width="36.85546875" customWidth="1"/>
    <col min="4375" max="4375" width="35.7109375" customWidth="1"/>
    <col min="4376" max="4376" width="31.85546875" customWidth="1"/>
    <col min="4377" max="4377" width="40.85546875" customWidth="1"/>
    <col min="4378" max="4378" width="39.140625" customWidth="1"/>
    <col min="4379" max="4379" width="32" customWidth="1"/>
    <col min="4380" max="4380" width="30.85546875" customWidth="1"/>
    <col min="4381" max="4381" width="37.5703125" customWidth="1"/>
    <col min="4382" max="4382" width="31.5703125" customWidth="1"/>
    <col min="4383" max="4383" width="37.28515625" customWidth="1"/>
    <col min="4384" max="4384" width="35.28515625" customWidth="1"/>
    <col min="4385" max="4385" width="33" customWidth="1"/>
    <col min="4386" max="4386" width="19" customWidth="1"/>
    <col min="4609" max="4609" width="255.5703125" customWidth="1"/>
    <col min="4610" max="4610" width="74.7109375" customWidth="1"/>
    <col min="4611" max="4614" width="0" hidden="1" customWidth="1"/>
    <col min="4615" max="4615" width="73" customWidth="1"/>
    <col min="4616" max="4617" width="0" hidden="1" customWidth="1"/>
    <col min="4618" max="4618" width="77.7109375" customWidth="1"/>
    <col min="4619" max="4619" width="31.85546875" customWidth="1"/>
    <col min="4620" max="4620" width="40.85546875" customWidth="1"/>
    <col min="4621" max="4621" width="34.28515625" customWidth="1"/>
    <col min="4622" max="4622" width="34.7109375" customWidth="1"/>
    <col min="4623" max="4623" width="34.42578125" customWidth="1"/>
    <col min="4624" max="4624" width="37" customWidth="1"/>
    <col min="4625" max="4625" width="37.5703125" customWidth="1"/>
    <col min="4626" max="4626" width="40" customWidth="1"/>
    <col min="4627" max="4627" width="41.28515625" customWidth="1"/>
    <col min="4628" max="4628" width="36.140625" customWidth="1"/>
    <col min="4629" max="4629" width="33.7109375" customWidth="1"/>
    <col min="4630" max="4630" width="36.85546875" customWidth="1"/>
    <col min="4631" max="4631" width="35.7109375" customWidth="1"/>
    <col min="4632" max="4632" width="31.85546875" customWidth="1"/>
    <col min="4633" max="4633" width="40.85546875" customWidth="1"/>
    <col min="4634" max="4634" width="39.140625" customWidth="1"/>
    <col min="4635" max="4635" width="32" customWidth="1"/>
    <col min="4636" max="4636" width="30.85546875" customWidth="1"/>
    <col min="4637" max="4637" width="37.5703125" customWidth="1"/>
    <col min="4638" max="4638" width="31.5703125" customWidth="1"/>
    <col min="4639" max="4639" width="37.28515625" customWidth="1"/>
    <col min="4640" max="4640" width="35.28515625" customWidth="1"/>
    <col min="4641" max="4641" width="33" customWidth="1"/>
    <col min="4642" max="4642" width="19" customWidth="1"/>
    <col min="4865" max="4865" width="255.5703125" customWidth="1"/>
    <col min="4866" max="4866" width="74.7109375" customWidth="1"/>
    <col min="4867" max="4870" width="0" hidden="1" customWidth="1"/>
    <col min="4871" max="4871" width="73" customWidth="1"/>
    <col min="4872" max="4873" width="0" hidden="1" customWidth="1"/>
    <col min="4874" max="4874" width="77.7109375" customWidth="1"/>
    <col min="4875" max="4875" width="31.85546875" customWidth="1"/>
    <col min="4876" max="4876" width="40.85546875" customWidth="1"/>
    <col min="4877" max="4877" width="34.28515625" customWidth="1"/>
    <col min="4878" max="4878" width="34.7109375" customWidth="1"/>
    <col min="4879" max="4879" width="34.42578125" customWidth="1"/>
    <col min="4880" max="4880" width="37" customWidth="1"/>
    <col min="4881" max="4881" width="37.5703125" customWidth="1"/>
    <col min="4882" max="4882" width="40" customWidth="1"/>
    <col min="4883" max="4883" width="41.28515625" customWidth="1"/>
    <col min="4884" max="4884" width="36.140625" customWidth="1"/>
    <col min="4885" max="4885" width="33.7109375" customWidth="1"/>
    <col min="4886" max="4886" width="36.85546875" customWidth="1"/>
    <col min="4887" max="4887" width="35.7109375" customWidth="1"/>
    <col min="4888" max="4888" width="31.85546875" customWidth="1"/>
    <col min="4889" max="4889" width="40.85546875" customWidth="1"/>
    <col min="4890" max="4890" width="39.140625" customWidth="1"/>
    <col min="4891" max="4891" width="32" customWidth="1"/>
    <col min="4892" max="4892" width="30.85546875" customWidth="1"/>
    <col min="4893" max="4893" width="37.5703125" customWidth="1"/>
    <col min="4894" max="4894" width="31.5703125" customWidth="1"/>
    <col min="4895" max="4895" width="37.28515625" customWidth="1"/>
    <col min="4896" max="4896" width="35.28515625" customWidth="1"/>
    <col min="4897" max="4897" width="33" customWidth="1"/>
    <col min="4898" max="4898" width="19" customWidth="1"/>
    <col min="5121" max="5121" width="255.5703125" customWidth="1"/>
    <col min="5122" max="5122" width="74.7109375" customWidth="1"/>
    <col min="5123" max="5126" width="0" hidden="1" customWidth="1"/>
    <col min="5127" max="5127" width="73" customWidth="1"/>
    <col min="5128" max="5129" width="0" hidden="1" customWidth="1"/>
    <col min="5130" max="5130" width="77.7109375" customWidth="1"/>
    <col min="5131" max="5131" width="31.85546875" customWidth="1"/>
    <col min="5132" max="5132" width="40.85546875" customWidth="1"/>
    <col min="5133" max="5133" width="34.28515625" customWidth="1"/>
    <col min="5134" max="5134" width="34.7109375" customWidth="1"/>
    <col min="5135" max="5135" width="34.42578125" customWidth="1"/>
    <col min="5136" max="5136" width="37" customWidth="1"/>
    <col min="5137" max="5137" width="37.5703125" customWidth="1"/>
    <col min="5138" max="5138" width="40" customWidth="1"/>
    <col min="5139" max="5139" width="41.28515625" customWidth="1"/>
    <col min="5140" max="5140" width="36.140625" customWidth="1"/>
    <col min="5141" max="5141" width="33.7109375" customWidth="1"/>
    <col min="5142" max="5142" width="36.85546875" customWidth="1"/>
    <col min="5143" max="5143" width="35.7109375" customWidth="1"/>
    <col min="5144" max="5144" width="31.85546875" customWidth="1"/>
    <col min="5145" max="5145" width="40.85546875" customWidth="1"/>
    <col min="5146" max="5146" width="39.140625" customWidth="1"/>
    <col min="5147" max="5147" width="32" customWidth="1"/>
    <col min="5148" max="5148" width="30.85546875" customWidth="1"/>
    <col min="5149" max="5149" width="37.5703125" customWidth="1"/>
    <col min="5150" max="5150" width="31.5703125" customWidth="1"/>
    <col min="5151" max="5151" width="37.28515625" customWidth="1"/>
    <col min="5152" max="5152" width="35.28515625" customWidth="1"/>
    <col min="5153" max="5153" width="33" customWidth="1"/>
    <col min="5154" max="5154" width="19" customWidth="1"/>
    <col min="5377" max="5377" width="255.5703125" customWidth="1"/>
    <col min="5378" max="5378" width="74.7109375" customWidth="1"/>
    <col min="5379" max="5382" width="0" hidden="1" customWidth="1"/>
    <col min="5383" max="5383" width="73" customWidth="1"/>
    <col min="5384" max="5385" width="0" hidden="1" customWidth="1"/>
    <col min="5386" max="5386" width="77.7109375" customWidth="1"/>
    <col min="5387" max="5387" width="31.85546875" customWidth="1"/>
    <col min="5388" max="5388" width="40.85546875" customWidth="1"/>
    <col min="5389" max="5389" width="34.28515625" customWidth="1"/>
    <col min="5390" max="5390" width="34.7109375" customWidth="1"/>
    <col min="5391" max="5391" width="34.42578125" customWidth="1"/>
    <col min="5392" max="5392" width="37" customWidth="1"/>
    <col min="5393" max="5393" width="37.5703125" customWidth="1"/>
    <col min="5394" max="5394" width="40" customWidth="1"/>
    <col min="5395" max="5395" width="41.28515625" customWidth="1"/>
    <col min="5396" max="5396" width="36.140625" customWidth="1"/>
    <col min="5397" max="5397" width="33.7109375" customWidth="1"/>
    <col min="5398" max="5398" width="36.85546875" customWidth="1"/>
    <col min="5399" max="5399" width="35.7109375" customWidth="1"/>
    <col min="5400" max="5400" width="31.85546875" customWidth="1"/>
    <col min="5401" max="5401" width="40.85546875" customWidth="1"/>
    <col min="5402" max="5402" width="39.140625" customWidth="1"/>
    <col min="5403" max="5403" width="32" customWidth="1"/>
    <col min="5404" max="5404" width="30.85546875" customWidth="1"/>
    <col min="5405" max="5405" width="37.5703125" customWidth="1"/>
    <col min="5406" max="5406" width="31.5703125" customWidth="1"/>
    <col min="5407" max="5407" width="37.28515625" customWidth="1"/>
    <col min="5408" max="5408" width="35.28515625" customWidth="1"/>
    <col min="5409" max="5409" width="33" customWidth="1"/>
    <col min="5410" max="5410" width="19" customWidth="1"/>
    <col min="5633" max="5633" width="255.5703125" customWidth="1"/>
    <col min="5634" max="5634" width="74.7109375" customWidth="1"/>
    <col min="5635" max="5638" width="0" hidden="1" customWidth="1"/>
    <col min="5639" max="5639" width="73" customWidth="1"/>
    <col min="5640" max="5641" width="0" hidden="1" customWidth="1"/>
    <col min="5642" max="5642" width="77.7109375" customWidth="1"/>
    <col min="5643" max="5643" width="31.85546875" customWidth="1"/>
    <col min="5644" max="5644" width="40.85546875" customWidth="1"/>
    <col min="5645" max="5645" width="34.28515625" customWidth="1"/>
    <col min="5646" max="5646" width="34.7109375" customWidth="1"/>
    <col min="5647" max="5647" width="34.42578125" customWidth="1"/>
    <col min="5648" max="5648" width="37" customWidth="1"/>
    <col min="5649" max="5649" width="37.5703125" customWidth="1"/>
    <col min="5650" max="5650" width="40" customWidth="1"/>
    <col min="5651" max="5651" width="41.28515625" customWidth="1"/>
    <col min="5652" max="5652" width="36.140625" customWidth="1"/>
    <col min="5653" max="5653" width="33.7109375" customWidth="1"/>
    <col min="5654" max="5654" width="36.85546875" customWidth="1"/>
    <col min="5655" max="5655" width="35.7109375" customWidth="1"/>
    <col min="5656" max="5656" width="31.85546875" customWidth="1"/>
    <col min="5657" max="5657" width="40.85546875" customWidth="1"/>
    <col min="5658" max="5658" width="39.140625" customWidth="1"/>
    <col min="5659" max="5659" width="32" customWidth="1"/>
    <col min="5660" max="5660" width="30.85546875" customWidth="1"/>
    <col min="5661" max="5661" width="37.5703125" customWidth="1"/>
    <col min="5662" max="5662" width="31.5703125" customWidth="1"/>
    <col min="5663" max="5663" width="37.28515625" customWidth="1"/>
    <col min="5664" max="5664" width="35.28515625" customWidth="1"/>
    <col min="5665" max="5665" width="33" customWidth="1"/>
    <col min="5666" max="5666" width="19" customWidth="1"/>
    <col min="5889" max="5889" width="255.5703125" customWidth="1"/>
    <col min="5890" max="5890" width="74.7109375" customWidth="1"/>
    <col min="5891" max="5894" width="0" hidden="1" customWidth="1"/>
    <col min="5895" max="5895" width="73" customWidth="1"/>
    <col min="5896" max="5897" width="0" hidden="1" customWidth="1"/>
    <col min="5898" max="5898" width="77.7109375" customWidth="1"/>
    <col min="5899" max="5899" width="31.85546875" customWidth="1"/>
    <col min="5900" max="5900" width="40.85546875" customWidth="1"/>
    <col min="5901" max="5901" width="34.28515625" customWidth="1"/>
    <col min="5902" max="5902" width="34.7109375" customWidth="1"/>
    <col min="5903" max="5903" width="34.42578125" customWidth="1"/>
    <col min="5904" max="5904" width="37" customWidth="1"/>
    <col min="5905" max="5905" width="37.5703125" customWidth="1"/>
    <col min="5906" max="5906" width="40" customWidth="1"/>
    <col min="5907" max="5907" width="41.28515625" customWidth="1"/>
    <col min="5908" max="5908" width="36.140625" customWidth="1"/>
    <col min="5909" max="5909" width="33.7109375" customWidth="1"/>
    <col min="5910" max="5910" width="36.85546875" customWidth="1"/>
    <col min="5911" max="5911" width="35.7109375" customWidth="1"/>
    <col min="5912" max="5912" width="31.85546875" customWidth="1"/>
    <col min="5913" max="5913" width="40.85546875" customWidth="1"/>
    <col min="5914" max="5914" width="39.140625" customWidth="1"/>
    <col min="5915" max="5915" width="32" customWidth="1"/>
    <col min="5916" max="5916" width="30.85546875" customWidth="1"/>
    <col min="5917" max="5917" width="37.5703125" customWidth="1"/>
    <col min="5918" max="5918" width="31.5703125" customWidth="1"/>
    <col min="5919" max="5919" width="37.28515625" customWidth="1"/>
    <col min="5920" max="5920" width="35.28515625" customWidth="1"/>
    <col min="5921" max="5921" width="33" customWidth="1"/>
    <col min="5922" max="5922" width="19" customWidth="1"/>
    <col min="6145" max="6145" width="255.5703125" customWidth="1"/>
    <col min="6146" max="6146" width="74.7109375" customWidth="1"/>
    <col min="6147" max="6150" width="0" hidden="1" customWidth="1"/>
    <col min="6151" max="6151" width="73" customWidth="1"/>
    <col min="6152" max="6153" width="0" hidden="1" customWidth="1"/>
    <col min="6154" max="6154" width="77.7109375" customWidth="1"/>
    <col min="6155" max="6155" width="31.85546875" customWidth="1"/>
    <col min="6156" max="6156" width="40.85546875" customWidth="1"/>
    <col min="6157" max="6157" width="34.28515625" customWidth="1"/>
    <col min="6158" max="6158" width="34.7109375" customWidth="1"/>
    <col min="6159" max="6159" width="34.42578125" customWidth="1"/>
    <col min="6160" max="6160" width="37" customWidth="1"/>
    <col min="6161" max="6161" width="37.5703125" customWidth="1"/>
    <col min="6162" max="6162" width="40" customWidth="1"/>
    <col min="6163" max="6163" width="41.28515625" customWidth="1"/>
    <col min="6164" max="6164" width="36.140625" customWidth="1"/>
    <col min="6165" max="6165" width="33.7109375" customWidth="1"/>
    <col min="6166" max="6166" width="36.85546875" customWidth="1"/>
    <col min="6167" max="6167" width="35.7109375" customWidth="1"/>
    <col min="6168" max="6168" width="31.85546875" customWidth="1"/>
    <col min="6169" max="6169" width="40.85546875" customWidth="1"/>
    <col min="6170" max="6170" width="39.140625" customWidth="1"/>
    <col min="6171" max="6171" width="32" customWidth="1"/>
    <col min="6172" max="6172" width="30.85546875" customWidth="1"/>
    <col min="6173" max="6173" width="37.5703125" customWidth="1"/>
    <col min="6174" max="6174" width="31.5703125" customWidth="1"/>
    <col min="6175" max="6175" width="37.28515625" customWidth="1"/>
    <col min="6176" max="6176" width="35.28515625" customWidth="1"/>
    <col min="6177" max="6177" width="33" customWidth="1"/>
    <col min="6178" max="6178" width="19" customWidth="1"/>
    <col min="6401" max="6401" width="255.5703125" customWidth="1"/>
    <col min="6402" max="6402" width="74.7109375" customWidth="1"/>
    <col min="6403" max="6406" width="0" hidden="1" customWidth="1"/>
    <col min="6407" max="6407" width="73" customWidth="1"/>
    <col min="6408" max="6409" width="0" hidden="1" customWidth="1"/>
    <col min="6410" max="6410" width="77.7109375" customWidth="1"/>
    <col min="6411" max="6411" width="31.85546875" customWidth="1"/>
    <col min="6412" max="6412" width="40.85546875" customWidth="1"/>
    <col min="6413" max="6413" width="34.28515625" customWidth="1"/>
    <col min="6414" max="6414" width="34.7109375" customWidth="1"/>
    <col min="6415" max="6415" width="34.42578125" customWidth="1"/>
    <col min="6416" max="6416" width="37" customWidth="1"/>
    <col min="6417" max="6417" width="37.5703125" customWidth="1"/>
    <col min="6418" max="6418" width="40" customWidth="1"/>
    <col min="6419" max="6419" width="41.28515625" customWidth="1"/>
    <col min="6420" max="6420" width="36.140625" customWidth="1"/>
    <col min="6421" max="6421" width="33.7109375" customWidth="1"/>
    <col min="6422" max="6422" width="36.85546875" customWidth="1"/>
    <col min="6423" max="6423" width="35.7109375" customWidth="1"/>
    <col min="6424" max="6424" width="31.85546875" customWidth="1"/>
    <col min="6425" max="6425" width="40.85546875" customWidth="1"/>
    <col min="6426" max="6426" width="39.140625" customWidth="1"/>
    <col min="6427" max="6427" width="32" customWidth="1"/>
    <col min="6428" max="6428" width="30.85546875" customWidth="1"/>
    <col min="6429" max="6429" width="37.5703125" customWidth="1"/>
    <col min="6430" max="6430" width="31.5703125" customWidth="1"/>
    <col min="6431" max="6431" width="37.28515625" customWidth="1"/>
    <col min="6432" max="6432" width="35.28515625" customWidth="1"/>
    <col min="6433" max="6433" width="33" customWidth="1"/>
    <col min="6434" max="6434" width="19" customWidth="1"/>
    <col min="6657" max="6657" width="255.5703125" customWidth="1"/>
    <col min="6658" max="6658" width="74.7109375" customWidth="1"/>
    <col min="6659" max="6662" width="0" hidden="1" customWidth="1"/>
    <col min="6663" max="6663" width="73" customWidth="1"/>
    <col min="6664" max="6665" width="0" hidden="1" customWidth="1"/>
    <col min="6666" max="6666" width="77.7109375" customWidth="1"/>
    <col min="6667" max="6667" width="31.85546875" customWidth="1"/>
    <col min="6668" max="6668" width="40.85546875" customWidth="1"/>
    <col min="6669" max="6669" width="34.28515625" customWidth="1"/>
    <col min="6670" max="6670" width="34.7109375" customWidth="1"/>
    <col min="6671" max="6671" width="34.42578125" customWidth="1"/>
    <col min="6672" max="6672" width="37" customWidth="1"/>
    <col min="6673" max="6673" width="37.5703125" customWidth="1"/>
    <col min="6674" max="6674" width="40" customWidth="1"/>
    <col min="6675" max="6675" width="41.28515625" customWidth="1"/>
    <col min="6676" max="6676" width="36.140625" customWidth="1"/>
    <col min="6677" max="6677" width="33.7109375" customWidth="1"/>
    <col min="6678" max="6678" width="36.85546875" customWidth="1"/>
    <col min="6679" max="6679" width="35.7109375" customWidth="1"/>
    <col min="6680" max="6680" width="31.85546875" customWidth="1"/>
    <col min="6681" max="6681" width="40.85546875" customWidth="1"/>
    <col min="6682" max="6682" width="39.140625" customWidth="1"/>
    <col min="6683" max="6683" width="32" customWidth="1"/>
    <col min="6684" max="6684" width="30.85546875" customWidth="1"/>
    <col min="6685" max="6685" width="37.5703125" customWidth="1"/>
    <col min="6686" max="6686" width="31.5703125" customWidth="1"/>
    <col min="6687" max="6687" width="37.28515625" customWidth="1"/>
    <col min="6688" max="6688" width="35.28515625" customWidth="1"/>
    <col min="6689" max="6689" width="33" customWidth="1"/>
    <col min="6690" max="6690" width="19" customWidth="1"/>
    <col min="6913" max="6913" width="255.5703125" customWidth="1"/>
    <col min="6914" max="6914" width="74.7109375" customWidth="1"/>
    <col min="6915" max="6918" width="0" hidden="1" customWidth="1"/>
    <col min="6919" max="6919" width="73" customWidth="1"/>
    <col min="6920" max="6921" width="0" hidden="1" customWidth="1"/>
    <col min="6922" max="6922" width="77.7109375" customWidth="1"/>
    <col min="6923" max="6923" width="31.85546875" customWidth="1"/>
    <col min="6924" max="6924" width="40.85546875" customWidth="1"/>
    <col min="6925" max="6925" width="34.28515625" customWidth="1"/>
    <col min="6926" max="6926" width="34.7109375" customWidth="1"/>
    <col min="6927" max="6927" width="34.42578125" customWidth="1"/>
    <col min="6928" max="6928" width="37" customWidth="1"/>
    <col min="6929" max="6929" width="37.5703125" customWidth="1"/>
    <col min="6930" max="6930" width="40" customWidth="1"/>
    <col min="6931" max="6931" width="41.28515625" customWidth="1"/>
    <col min="6932" max="6932" width="36.140625" customWidth="1"/>
    <col min="6933" max="6933" width="33.7109375" customWidth="1"/>
    <col min="6934" max="6934" width="36.85546875" customWidth="1"/>
    <col min="6935" max="6935" width="35.7109375" customWidth="1"/>
    <col min="6936" max="6936" width="31.85546875" customWidth="1"/>
    <col min="6937" max="6937" width="40.85546875" customWidth="1"/>
    <col min="6938" max="6938" width="39.140625" customWidth="1"/>
    <col min="6939" max="6939" width="32" customWidth="1"/>
    <col min="6940" max="6940" width="30.85546875" customWidth="1"/>
    <col min="6941" max="6941" width="37.5703125" customWidth="1"/>
    <col min="6942" max="6942" width="31.5703125" customWidth="1"/>
    <col min="6943" max="6943" width="37.28515625" customWidth="1"/>
    <col min="6944" max="6944" width="35.28515625" customWidth="1"/>
    <col min="6945" max="6945" width="33" customWidth="1"/>
    <col min="6946" max="6946" width="19" customWidth="1"/>
    <col min="7169" max="7169" width="255.5703125" customWidth="1"/>
    <col min="7170" max="7170" width="74.7109375" customWidth="1"/>
    <col min="7171" max="7174" width="0" hidden="1" customWidth="1"/>
    <col min="7175" max="7175" width="73" customWidth="1"/>
    <col min="7176" max="7177" width="0" hidden="1" customWidth="1"/>
    <col min="7178" max="7178" width="77.7109375" customWidth="1"/>
    <col min="7179" max="7179" width="31.85546875" customWidth="1"/>
    <col min="7180" max="7180" width="40.85546875" customWidth="1"/>
    <col min="7181" max="7181" width="34.28515625" customWidth="1"/>
    <col min="7182" max="7182" width="34.7109375" customWidth="1"/>
    <col min="7183" max="7183" width="34.42578125" customWidth="1"/>
    <col min="7184" max="7184" width="37" customWidth="1"/>
    <col min="7185" max="7185" width="37.5703125" customWidth="1"/>
    <col min="7186" max="7186" width="40" customWidth="1"/>
    <col min="7187" max="7187" width="41.28515625" customWidth="1"/>
    <col min="7188" max="7188" width="36.140625" customWidth="1"/>
    <col min="7189" max="7189" width="33.7109375" customWidth="1"/>
    <col min="7190" max="7190" width="36.85546875" customWidth="1"/>
    <col min="7191" max="7191" width="35.7109375" customWidth="1"/>
    <col min="7192" max="7192" width="31.85546875" customWidth="1"/>
    <col min="7193" max="7193" width="40.85546875" customWidth="1"/>
    <col min="7194" max="7194" width="39.140625" customWidth="1"/>
    <col min="7195" max="7195" width="32" customWidth="1"/>
    <col min="7196" max="7196" width="30.85546875" customWidth="1"/>
    <col min="7197" max="7197" width="37.5703125" customWidth="1"/>
    <col min="7198" max="7198" width="31.5703125" customWidth="1"/>
    <col min="7199" max="7199" width="37.28515625" customWidth="1"/>
    <col min="7200" max="7200" width="35.28515625" customWidth="1"/>
    <col min="7201" max="7201" width="33" customWidth="1"/>
    <col min="7202" max="7202" width="19" customWidth="1"/>
    <col min="7425" max="7425" width="255.5703125" customWidth="1"/>
    <col min="7426" max="7426" width="74.7109375" customWidth="1"/>
    <col min="7427" max="7430" width="0" hidden="1" customWidth="1"/>
    <col min="7431" max="7431" width="73" customWidth="1"/>
    <col min="7432" max="7433" width="0" hidden="1" customWidth="1"/>
    <col min="7434" max="7434" width="77.7109375" customWidth="1"/>
    <col min="7435" max="7435" width="31.85546875" customWidth="1"/>
    <col min="7436" max="7436" width="40.85546875" customWidth="1"/>
    <col min="7437" max="7437" width="34.28515625" customWidth="1"/>
    <col min="7438" max="7438" width="34.7109375" customWidth="1"/>
    <col min="7439" max="7439" width="34.42578125" customWidth="1"/>
    <col min="7440" max="7440" width="37" customWidth="1"/>
    <col min="7441" max="7441" width="37.5703125" customWidth="1"/>
    <col min="7442" max="7442" width="40" customWidth="1"/>
    <col min="7443" max="7443" width="41.28515625" customWidth="1"/>
    <col min="7444" max="7444" width="36.140625" customWidth="1"/>
    <col min="7445" max="7445" width="33.7109375" customWidth="1"/>
    <col min="7446" max="7446" width="36.85546875" customWidth="1"/>
    <col min="7447" max="7447" width="35.7109375" customWidth="1"/>
    <col min="7448" max="7448" width="31.85546875" customWidth="1"/>
    <col min="7449" max="7449" width="40.85546875" customWidth="1"/>
    <col min="7450" max="7450" width="39.140625" customWidth="1"/>
    <col min="7451" max="7451" width="32" customWidth="1"/>
    <col min="7452" max="7452" width="30.85546875" customWidth="1"/>
    <col min="7453" max="7453" width="37.5703125" customWidth="1"/>
    <col min="7454" max="7454" width="31.5703125" customWidth="1"/>
    <col min="7455" max="7455" width="37.28515625" customWidth="1"/>
    <col min="7456" max="7456" width="35.28515625" customWidth="1"/>
    <col min="7457" max="7457" width="33" customWidth="1"/>
    <col min="7458" max="7458" width="19" customWidth="1"/>
    <col min="7681" max="7681" width="255.5703125" customWidth="1"/>
    <col min="7682" max="7682" width="74.7109375" customWidth="1"/>
    <col min="7683" max="7686" width="0" hidden="1" customWidth="1"/>
    <col min="7687" max="7687" width="73" customWidth="1"/>
    <col min="7688" max="7689" width="0" hidden="1" customWidth="1"/>
    <col min="7690" max="7690" width="77.7109375" customWidth="1"/>
    <col min="7691" max="7691" width="31.85546875" customWidth="1"/>
    <col min="7692" max="7692" width="40.85546875" customWidth="1"/>
    <col min="7693" max="7693" width="34.28515625" customWidth="1"/>
    <col min="7694" max="7694" width="34.7109375" customWidth="1"/>
    <col min="7695" max="7695" width="34.42578125" customWidth="1"/>
    <col min="7696" max="7696" width="37" customWidth="1"/>
    <col min="7697" max="7697" width="37.5703125" customWidth="1"/>
    <col min="7698" max="7698" width="40" customWidth="1"/>
    <col min="7699" max="7699" width="41.28515625" customWidth="1"/>
    <col min="7700" max="7700" width="36.140625" customWidth="1"/>
    <col min="7701" max="7701" width="33.7109375" customWidth="1"/>
    <col min="7702" max="7702" width="36.85546875" customWidth="1"/>
    <col min="7703" max="7703" width="35.7109375" customWidth="1"/>
    <col min="7704" max="7704" width="31.85546875" customWidth="1"/>
    <col min="7705" max="7705" width="40.85546875" customWidth="1"/>
    <col min="7706" max="7706" width="39.140625" customWidth="1"/>
    <col min="7707" max="7707" width="32" customWidth="1"/>
    <col min="7708" max="7708" width="30.85546875" customWidth="1"/>
    <col min="7709" max="7709" width="37.5703125" customWidth="1"/>
    <col min="7710" max="7710" width="31.5703125" customWidth="1"/>
    <col min="7711" max="7711" width="37.28515625" customWidth="1"/>
    <col min="7712" max="7712" width="35.28515625" customWidth="1"/>
    <col min="7713" max="7713" width="33" customWidth="1"/>
    <col min="7714" max="7714" width="19" customWidth="1"/>
    <col min="7937" max="7937" width="255.5703125" customWidth="1"/>
    <col min="7938" max="7938" width="74.7109375" customWidth="1"/>
    <col min="7939" max="7942" width="0" hidden="1" customWidth="1"/>
    <col min="7943" max="7943" width="73" customWidth="1"/>
    <col min="7944" max="7945" width="0" hidden="1" customWidth="1"/>
    <col min="7946" max="7946" width="77.7109375" customWidth="1"/>
    <col min="7947" max="7947" width="31.85546875" customWidth="1"/>
    <col min="7948" max="7948" width="40.85546875" customWidth="1"/>
    <col min="7949" max="7949" width="34.28515625" customWidth="1"/>
    <col min="7950" max="7950" width="34.7109375" customWidth="1"/>
    <col min="7951" max="7951" width="34.42578125" customWidth="1"/>
    <col min="7952" max="7952" width="37" customWidth="1"/>
    <col min="7953" max="7953" width="37.5703125" customWidth="1"/>
    <col min="7954" max="7954" width="40" customWidth="1"/>
    <col min="7955" max="7955" width="41.28515625" customWidth="1"/>
    <col min="7956" max="7956" width="36.140625" customWidth="1"/>
    <col min="7957" max="7957" width="33.7109375" customWidth="1"/>
    <col min="7958" max="7958" width="36.85546875" customWidth="1"/>
    <col min="7959" max="7959" width="35.7109375" customWidth="1"/>
    <col min="7960" max="7960" width="31.85546875" customWidth="1"/>
    <col min="7961" max="7961" width="40.85546875" customWidth="1"/>
    <col min="7962" max="7962" width="39.140625" customWidth="1"/>
    <col min="7963" max="7963" width="32" customWidth="1"/>
    <col min="7964" max="7964" width="30.85546875" customWidth="1"/>
    <col min="7965" max="7965" width="37.5703125" customWidth="1"/>
    <col min="7966" max="7966" width="31.5703125" customWidth="1"/>
    <col min="7967" max="7967" width="37.28515625" customWidth="1"/>
    <col min="7968" max="7968" width="35.28515625" customWidth="1"/>
    <col min="7969" max="7969" width="33" customWidth="1"/>
    <col min="7970" max="7970" width="19" customWidth="1"/>
    <col min="8193" max="8193" width="255.5703125" customWidth="1"/>
    <col min="8194" max="8194" width="74.7109375" customWidth="1"/>
    <col min="8195" max="8198" width="0" hidden="1" customWidth="1"/>
    <col min="8199" max="8199" width="73" customWidth="1"/>
    <col min="8200" max="8201" width="0" hidden="1" customWidth="1"/>
    <col min="8202" max="8202" width="77.7109375" customWidth="1"/>
    <col min="8203" max="8203" width="31.85546875" customWidth="1"/>
    <col min="8204" max="8204" width="40.85546875" customWidth="1"/>
    <col min="8205" max="8205" width="34.28515625" customWidth="1"/>
    <col min="8206" max="8206" width="34.7109375" customWidth="1"/>
    <col min="8207" max="8207" width="34.42578125" customWidth="1"/>
    <col min="8208" max="8208" width="37" customWidth="1"/>
    <col min="8209" max="8209" width="37.5703125" customWidth="1"/>
    <col min="8210" max="8210" width="40" customWidth="1"/>
    <col min="8211" max="8211" width="41.28515625" customWidth="1"/>
    <col min="8212" max="8212" width="36.140625" customWidth="1"/>
    <col min="8213" max="8213" width="33.7109375" customWidth="1"/>
    <col min="8214" max="8214" width="36.85546875" customWidth="1"/>
    <col min="8215" max="8215" width="35.7109375" customWidth="1"/>
    <col min="8216" max="8216" width="31.85546875" customWidth="1"/>
    <col min="8217" max="8217" width="40.85546875" customWidth="1"/>
    <col min="8218" max="8218" width="39.140625" customWidth="1"/>
    <col min="8219" max="8219" width="32" customWidth="1"/>
    <col min="8220" max="8220" width="30.85546875" customWidth="1"/>
    <col min="8221" max="8221" width="37.5703125" customWidth="1"/>
    <col min="8222" max="8222" width="31.5703125" customWidth="1"/>
    <col min="8223" max="8223" width="37.28515625" customWidth="1"/>
    <col min="8224" max="8224" width="35.28515625" customWidth="1"/>
    <col min="8225" max="8225" width="33" customWidth="1"/>
    <col min="8226" max="8226" width="19" customWidth="1"/>
    <col min="8449" max="8449" width="255.5703125" customWidth="1"/>
    <col min="8450" max="8450" width="74.7109375" customWidth="1"/>
    <col min="8451" max="8454" width="0" hidden="1" customWidth="1"/>
    <col min="8455" max="8455" width="73" customWidth="1"/>
    <col min="8456" max="8457" width="0" hidden="1" customWidth="1"/>
    <col min="8458" max="8458" width="77.7109375" customWidth="1"/>
    <col min="8459" max="8459" width="31.85546875" customWidth="1"/>
    <col min="8460" max="8460" width="40.85546875" customWidth="1"/>
    <col min="8461" max="8461" width="34.28515625" customWidth="1"/>
    <col min="8462" max="8462" width="34.7109375" customWidth="1"/>
    <col min="8463" max="8463" width="34.42578125" customWidth="1"/>
    <col min="8464" max="8464" width="37" customWidth="1"/>
    <col min="8465" max="8465" width="37.5703125" customWidth="1"/>
    <col min="8466" max="8466" width="40" customWidth="1"/>
    <col min="8467" max="8467" width="41.28515625" customWidth="1"/>
    <col min="8468" max="8468" width="36.140625" customWidth="1"/>
    <col min="8469" max="8469" width="33.7109375" customWidth="1"/>
    <col min="8470" max="8470" width="36.85546875" customWidth="1"/>
    <col min="8471" max="8471" width="35.7109375" customWidth="1"/>
    <col min="8472" max="8472" width="31.85546875" customWidth="1"/>
    <col min="8473" max="8473" width="40.85546875" customWidth="1"/>
    <col min="8474" max="8474" width="39.140625" customWidth="1"/>
    <col min="8475" max="8475" width="32" customWidth="1"/>
    <col min="8476" max="8476" width="30.85546875" customWidth="1"/>
    <col min="8477" max="8477" width="37.5703125" customWidth="1"/>
    <col min="8478" max="8478" width="31.5703125" customWidth="1"/>
    <col min="8479" max="8479" width="37.28515625" customWidth="1"/>
    <col min="8480" max="8480" width="35.28515625" customWidth="1"/>
    <col min="8481" max="8481" width="33" customWidth="1"/>
    <col min="8482" max="8482" width="19" customWidth="1"/>
    <col min="8705" max="8705" width="255.5703125" customWidth="1"/>
    <col min="8706" max="8706" width="74.7109375" customWidth="1"/>
    <col min="8707" max="8710" width="0" hidden="1" customWidth="1"/>
    <col min="8711" max="8711" width="73" customWidth="1"/>
    <col min="8712" max="8713" width="0" hidden="1" customWidth="1"/>
    <col min="8714" max="8714" width="77.7109375" customWidth="1"/>
    <col min="8715" max="8715" width="31.85546875" customWidth="1"/>
    <col min="8716" max="8716" width="40.85546875" customWidth="1"/>
    <col min="8717" max="8717" width="34.28515625" customWidth="1"/>
    <col min="8718" max="8718" width="34.7109375" customWidth="1"/>
    <col min="8719" max="8719" width="34.42578125" customWidth="1"/>
    <col min="8720" max="8720" width="37" customWidth="1"/>
    <col min="8721" max="8721" width="37.5703125" customWidth="1"/>
    <col min="8722" max="8722" width="40" customWidth="1"/>
    <col min="8723" max="8723" width="41.28515625" customWidth="1"/>
    <col min="8724" max="8724" width="36.140625" customWidth="1"/>
    <col min="8725" max="8725" width="33.7109375" customWidth="1"/>
    <col min="8726" max="8726" width="36.85546875" customWidth="1"/>
    <col min="8727" max="8727" width="35.7109375" customWidth="1"/>
    <col min="8728" max="8728" width="31.85546875" customWidth="1"/>
    <col min="8729" max="8729" width="40.85546875" customWidth="1"/>
    <col min="8730" max="8730" width="39.140625" customWidth="1"/>
    <col min="8731" max="8731" width="32" customWidth="1"/>
    <col min="8732" max="8732" width="30.85546875" customWidth="1"/>
    <col min="8733" max="8733" width="37.5703125" customWidth="1"/>
    <col min="8734" max="8734" width="31.5703125" customWidth="1"/>
    <col min="8735" max="8735" width="37.28515625" customWidth="1"/>
    <col min="8736" max="8736" width="35.28515625" customWidth="1"/>
    <col min="8737" max="8737" width="33" customWidth="1"/>
    <col min="8738" max="8738" width="19" customWidth="1"/>
    <col min="8961" max="8961" width="255.5703125" customWidth="1"/>
    <col min="8962" max="8962" width="74.7109375" customWidth="1"/>
    <col min="8963" max="8966" width="0" hidden="1" customWidth="1"/>
    <col min="8967" max="8967" width="73" customWidth="1"/>
    <col min="8968" max="8969" width="0" hidden="1" customWidth="1"/>
    <col min="8970" max="8970" width="77.7109375" customWidth="1"/>
    <col min="8971" max="8971" width="31.85546875" customWidth="1"/>
    <col min="8972" max="8972" width="40.85546875" customWidth="1"/>
    <col min="8973" max="8973" width="34.28515625" customWidth="1"/>
    <col min="8974" max="8974" width="34.7109375" customWidth="1"/>
    <col min="8975" max="8975" width="34.42578125" customWidth="1"/>
    <col min="8976" max="8976" width="37" customWidth="1"/>
    <col min="8977" max="8977" width="37.5703125" customWidth="1"/>
    <col min="8978" max="8978" width="40" customWidth="1"/>
    <col min="8979" max="8979" width="41.28515625" customWidth="1"/>
    <col min="8980" max="8980" width="36.140625" customWidth="1"/>
    <col min="8981" max="8981" width="33.7109375" customWidth="1"/>
    <col min="8982" max="8982" width="36.85546875" customWidth="1"/>
    <col min="8983" max="8983" width="35.7109375" customWidth="1"/>
    <col min="8984" max="8984" width="31.85546875" customWidth="1"/>
    <col min="8985" max="8985" width="40.85546875" customWidth="1"/>
    <col min="8986" max="8986" width="39.140625" customWidth="1"/>
    <col min="8987" max="8987" width="32" customWidth="1"/>
    <col min="8988" max="8988" width="30.85546875" customWidth="1"/>
    <col min="8989" max="8989" width="37.5703125" customWidth="1"/>
    <col min="8990" max="8990" width="31.5703125" customWidth="1"/>
    <col min="8991" max="8991" width="37.28515625" customWidth="1"/>
    <col min="8992" max="8992" width="35.28515625" customWidth="1"/>
    <col min="8993" max="8993" width="33" customWidth="1"/>
    <col min="8994" max="8994" width="19" customWidth="1"/>
    <col min="9217" max="9217" width="255.5703125" customWidth="1"/>
    <col min="9218" max="9218" width="74.7109375" customWidth="1"/>
    <col min="9219" max="9222" width="0" hidden="1" customWidth="1"/>
    <col min="9223" max="9223" width="73" customWidth="1"/>
    <col min="9224" max="9225" width="0" hidden="1" customWidth="1"/>
    <col min="9226" max="9226" width="77.7109375" customWidth="1"/>
    <col min="9227" max="9227" width="31.85546875" customWidth="1"/>
    <col min="9228" max="9228" width="40.85546875" customWidth="1"/>
    <col min="9229" max="9229" width="34.28515625" customWidth="1"/>
    <col min="9230" max="9230" width="34.7109375" customWidth="1"/>
    <col min="9231" max="9231" width="34.42578125" customWidth="1"/>
    <col min="9232" max="9232" width="37" customWidth="1"/>
    <col min="9233" max="9233" width="37.5703125" customWidth="1"/>
    <col min="9234" max="9234" width="40" customWidth="1"/>
    <col min="9235" max="9235" width="41.28515625" customWidth="1"/>
    <col min="9236" max="9236" width="36.140625" customWidth="1"/>
    <col min="9237" max="9237" width="33.7109375" customWidth="1"/>
    <col min="9238" max="9238" width="36.85546875" customWidth="1"/>
    <col min="9239" max="9239" width="35.7109375" customWidth="1"/>
    <col min="9240" max="9240" width="31.85546875" customWidth="1"/>
    <col min="9241" max="9241" width="40.85546875" customWidth="1"/>
    <col min="9242" max="9242" width="39.140625" customWidth="1"/>
    <col min="9243" max="9243" width="32" customWidth="1"/>
    <col min="9244" max="9244" width="30.85546875" customWidth="1"/>
    <col min="9245" max="9245" width="37.5703125" customWidth="1"/>
    <col min="9246" max="9246" width="31.5703125" customWidth="1"/>
    <col min="9247" max="9247" width="37.28515625" customWidth="1"/>
    <col min="9248" max="9248" width="35.28515625" customWidth="1"/>
    <col min="9249" max="9249" width="33" customWidth="1"/>
    <col min="9250" max="9250" width="19" customWidth="1"/>
    <col min="9473" max="9473" width="255.5703125" customWidth="1"/>
    <col min="9474" max="9474" width="74.7109375" customWidth="1"/>
    <col min="9475" max="9478" width="0" hidden="1" customWidth="1"/>
    <col min="9479" max="9479" width="73" customWidth="1"/>
    <col min="9480" max="9481" width="0" hidden="1" customWidth="1"/>
    <col min="9482" max="9482" width="77.7109375" customWidth="1"/>
    <col min="9483" max="9483" width="31.85546875" customWidth="1"/>
    <col min="9484" max="9484" width="40.85546875" customWidth="1"/>
    <col min="9485" max="9485" width="34.28515625" customWidth="1"/>
    <col min="9486" max="9486" width="34.7109375" customWidth="1"/>
    <col min="9487" max="9487" width="34.42578125" customWidth="1"/>
    <col min="9488" max="9488" width="37" customWidth="1"/>
    <col min="9489" max="9489" width="37.5703125" customWidth="1"/>
    <col min="9490" max="9490" width="40" customWidth="1"/>
    <col min="9491" max="9491" width="41.28515625" customWidth="1"/>
    <col min="9492" max="9492" width="36.140625" customWidth="1"/>
    <col min="9493" max="9493" width="33.7109375" customWidth="1"/>
    <col min="9494" max="9494" width="36.85546875" customWidth="1"/>
    <col min="9495" max="9495" width="35.7109375" customWidth="1"/>
    <col min="9496" max="9496" width="31.85546875" customWidth="1"/>
    <col min="9497" max="9497" width="40.85546875" customWidth="1"/>
    <col min="9498" max="9498" width="39.140625" customWidth="1"/>
    <col min="9499" max="9499" width="32" customWidth="1"/>
    <col min="9500" max="9500" width="30.85546875" customWidth="1"/>
    <col min="9501" max="9501" width="37.5703125" customWidth="1"/>
    <col min="9502" max="9502" width="31.5703125" customWidth="1"/>
    <col min="9503" max="9503" width="37.28515625" customWidth="1"/>
    <col min="9504" max="9504" width="35.28515625" customWidth="1"/>
    <col min="9505" max="9505" width="33" customWidth="1"/>
    <col min="9506" max="9506" width="19" customWidth="1"/>
    <col min="9729" max="9729" width="255.5703125" customWidth="1"/>
    <col min="9730" max="9730" width="74.7109375" customWidth="1"/>
    <col min="9731" max="9734" width="0" hidden="1" customWidth="1"/>
    <col min="9735" max="9735" width="73" customWidth="1"/>
    <col min="9736" max="9737" width="0" hidden="1" customWidth="1"/>
    <col min="9738" max="9738" width="77.7109375" customWidth="1"/>
    <col min="9739" max="9739" width="31.85546875" customWidth="1"/>
    <col min="9740" max="9740" width="40.85546875" customWidth="1"/>
    <col min="9741" max="9741" width="34.28515625" customWidth="1"/>
    <col min="9742" max="9742" width="34.7109375" customWidth="1"/>
    <col min="9743" max="9743" width="34.42578125" customWidth="1"/>
    <col min="9744" max="9744" width="37" customWidth="1"/>
    <col min="9745" max="9745" width="37.5703125" customWidth="1"/>
    <col min="9746" max="9746" width="40" customWidth="1"/>
    <col min="9747" max="9747" width="41.28515625" customWidth="1"/>
    <col min="9748" max="9748" width="36.140625" customWidth="1"/>
    <col min="9749" max="9749" width="33.7109375" customWidth="1"/>
    <col min="9750" max="9750" width="36.85546875" customWidth="1"/>
    <col min="9751" max="9751" width="35.7109375" customWidth="1"/>
    <col min="9752" max="9752" width="31.85546875" customWidth="1"/>
    <col min="9753" max="9753" width="40.85546875" customWidth="1"/>
    <col min="9754" max="9754" width="39.140625" customWidth="1"/>
    <col min="9755" max="9755" width="32" customWidth="1"/>
    <col min="9756" max="9756" width="30.85546875" customWidth="1"/>
    <col min="9757" max="9757" width="37.5703125" customWidth="1"/>
    <col min="9758" max="9758" width="31.5703125" customWidth="1"/>
    <col min="9759" max="9759" width="37.28515625" customWidth="1"/>
    <col min="9760" max="9760" width="35.28515625" customWidth="1"/>
    <col min="9761" max="9761" width="33" customWidth="1"/>
    <col min="9762" max="9762" width="19" customWidth="1"/>
    <col min="9985" max="9985" width="255.5703125" customWidth="1"/>
    <col min="9986" max="9986" width="74.7109375" customWidth="1"/>
    <col min="9987" max="9990" width="0" hidden="1" customWidth="1"/>
    <col min="9991" max="9991" width="73" customWidth="1"/>
    <col min="9992" max="9993" width="0" hidden="1" customWidth="1"/>
    <col min="9994" max="9994" width="77.7109375" customWidth="1"/>
    <col min="9995" max="9995" width="31.85546875" customWidth="1"/>
    <col min="9996" max="9996" width="40.85546875" customWidth="1"/>
    <col min="9997" max="9997" width="34.28515625" customWidth="1"/>
    <col min="9998" max="9998" width="34.7109375" customWidth="1"/>
    <col min="9999" max="9999" width="34.42578125" customWidth="1"/>
    <col min="10000" max="10000" width="37" customWidth="1"/>
    <col min="10001" max="10001" width="37.5703125" customWidth="1"/>
    <col min="10002" max="10002" width="40" customWidth="1"/>
    <col min="10003" max="10003" width="41.28515625" customWidth="1"/>
    <col min="10004" max="10004" width="36.140625" customWidth="1"/>
    <col min="10005" max="10005" width="33.7109375" customWidth="1"/>
    <col min="10006" max="10006" width="36.85546875" customWidth="1"/>
    <col min="10007" max="10007" width="35.7109375" customWidth="1"/>
    <col min="10008" max="10008" width="31.85546875" customWidth="1"/>
    <col min="10009" max="10009" width="40.85546875" customWidth="1"/>
    <col min="10010" max="10010" width="39.140625" customWidth="1"/>
    <col min="10011" max="10011" width="32" customWidth="1"/>
    <col min="10012" max="10012" width="30.85546875" customWidth="1"/>
    <col min="10013" max="10013" width="37.5703125" customWidth="1"/>
    <col min="10014" max="10014" width="31.5703125" customWidth="1"/>
    <col min="10015" max="10015" width="37.28515625" customWidth="1"/>
    <col min="10016" max="10016" width="35.28515625" customWidth="1"/>
    <col min="10017" max="10017" width="33" customWidth="1"/>
    <col min="10018" max="10018" width="19" customWidth="1"/>
    <col min="10241" max="10241" width="255.5703125" customWidth="1"/>
    <col min="10242" max="10242" width="74.7109375" customWidth="1"/>
    <col min="10243" max="10246" width="0" hidden="1" customWidth="1"/>
    <col min="10247" max="10247" width="73" customWidth="1"/>
    <col min="10248" max="10249" width="0" hidden="1" customWidth="1"/>
    <col min="10250" max="10250" width="77.7109375" customWidth="1"/>
    <col min="10251" max="10251" width="31.85546875" customWidth="1"/>
    <col min="10252" max="10252" width="40.85546875" customWidth="1"/>
    <col min="10253" max="10253" width="34.28515625" customWidth="1"/>
    <col min="10254" max="10254" width="34.7109375" customWidth="1"/>
    <col min="10255" max="10255" width="34.42578125" customWidth="1"/>
    <col min="10256" max="10256" width="37" customWidth="1"/>
    <col min="10257" max="10257" width="37.5703125" customWidth="1"/>
    <col min="10258" max="10258" width="40" customWidth="1"/>
    <col min="10259" max="10259" width="41.28515625" customWidth="1"/>
    <col min="10260" max="10260" width="36.140625" customWidth="1"/>
    <col min="10261" max="10261" width="33.7109375" customWidth="1"/>
    <col min="10262" max="10262" width="36.85546875" customWidth="1"/>
    <col min="10263" max="10263" width="35.7109375" customWidth="1"/>
    <col min="10264" max="10264" width="31.85546875" customWidth="1"/>
    <col min="10265" max="10265" width="40.85546875" customWidth="1"/>
    <col min="10266" max="10266" width="39.140625" customWidth="1"/>
    <col min="10267" max="10267" width="32" customWidth="1"/>
    <col min="10268" max="10268" width="30.85546875" customWidth="1"/>
    <col min="10269" max="10269" width="37.5703125" customWidth="1"/>
    <col min="10270" max="10270" width="31.5703125" customWidth="1"/>
    <col min="10271" max="10271" width="37.28515625" customWidth="1"/>
    <col min="10272" max="10272" width="35.28515625" customWidth="1"/>
    <col min="10273" max="10273" width="33" customWidth="1"/>
    <col min="10274" max="10274" width="19" customWidth="1"/>
    <col min="10497" max="10497" width="255.5703125" customWidth="1"/>
    <col min="10498" max="10498" width="74.7109375" customWidth="1"/>
    <col min="10499" max="10502" width="0" hidden="1" customWidth="1"/>
    <col min="10503" max="10503" width="73" customWidth="1"/>
    <col min="10504" max="10505" width="0" hidden="1" customWidth="1"/>
    <col min="10506" max="10506" width="77.7109375" customWidth="1"/>
    <col min="10507" max="10507" width="31.85546875" customWidth="1"/>
    <col min="10508" max="10508" width="40.85546875" customWidth="1"/>
    <col min="10509" max="10509" width="34.28515625" customWidth="1"/>
    <col min="10510" max="10510" width="34.7109375" customWidth="1"/>
    <col min="10511" max="10511" width="34.42578125" customWidth="1"/>
    <col min="10512" max="10512" width="37" customWidth="1"/>
    <col min="10513" max="10513" width="37.5703125" customWidth="1"/>
    <col min="10514" max="10514" width="40" customWidth="1"/>
    <col min="10515" max="10515" width="41.28515625" customWidth="1"/>
    <col min="10516" max="10516" width="36.140625" customWidth="1"/>
    <col min="10517" max="10517" width="33.7109375" customWidth="1"/>
    <col min="10518" max="10518" width="36.85546875" customWidth="1"/>
    <col min="10519" max="10519" width="35.7109375" customWidth="1"/>
    <col min="10520" max="10520" width="31.85546875" customWidth="1"/>
    <col min="10521" max="10521" width="40.85546875" customWidth="1"/>
    <col min="10522" max="10522" width="39.140625" customWidth="1"/>
    <col min="10523" max="10523" width="32" customWidth="1"/>
    <col min="10524" max="10524" width="30.85546875" customWidth="1"/>
    <col min="10525" max="10525" width="37.5703125" customWidth="1"/>
    <col min="10526" max="10526" width="31.5703125" customWidth="1"/>
    <col min="10527" max="10527" width="37.28515625" customWidth="1"/>
    <col min="10528" max="10528" width="35.28515625" customWidth="1"/>
    <col min="10529" max="10529" width="33" customWidth="1"/>
    <col min="10530" max="10530" width="19" customWidth="1"/>
    <col min="10753" max="10753" width="255.5703125" customWidth="1"/>
    <col min="10754" max="10754" width="74.7109375" customWidth="1"/>
    <col min="10755" max="10758" width="0" hidden="1" customWidth="1"/>
    <col min="10759" max="10759" width="73" customWidth="1"/>
    <col min="10760" max="10761" width="0" hidden="1" customWidth="1"/>
    <col min="10762" max="10762" width="77.7109375" customWidth="1"/>
    <col min="10763" max="10763" width="31.85546875" customWidth="1"/>
    <col min="10764" max="10764" width="40.85546875" customWidth="1"/>
    <col min="10765" max="10765" width="34.28515625" customWidth="1"/>
    <col min="10766" max="10766" width="34.7109375" customWidth="1"/>
    <col min="10767" max="10767" width="34.42578125" customWidth="1"/>
    <col min="10768" max="10768" width="37" customWidth="1"/>
    <col min="10769" max="10769" width="37.5703125" customWidth="1"/>
    <col min="10770" max="10770" width="40" customWidth="1"/>
    <col min="10771" max="10771" width="41.28515625" customWidth="1"/>
    <col min="10772" max="10772" width="36.140625" customWidth="1"/>
    <col min="10773" max="10773" width="33.7109375" customWidth="1"/>
    <col min="10774" max="10774" width="36.85546875" customWidth="1"/>
    <col min="10775" max="10775" width="35.7109375" customWidth="1"/>
    <col min="10776" max="10776" width="31.85546875" customWidth="1"/>
    <col min="10777" max="10777" width="40.85546875" customWidth="1"/>
    <col min="10778" max="10778" width="39.140625" customWidth="1"/>
    <col min="10779" max="10779" width="32" customWidth="1"/>
    <col min="10780" max="10780" width="30.85546875" customWidth="1"/>
    <col min="10781" max="10781" width="37.5703125" customWidth="1"/>
    <col min="10782" max="10782" width="31.5703125" customWidth="1"/>
    <col min="10783" max="10783" width="37.28515625" customWidth="1"/>
    <col min="10784" max="10784" width="35.28515625" customWidth="1"/>
    <col min="10785" max="10785" width="33" customWidth="1"/>
    <col min="10786" max="10786" width="19" customWidth="1"/>
    <col min="11009" max="11009" width="255.5703125" customWidth="1"/>
    <col min="11010" max="11010" width="74.7109375" customWidth="1"/>
    <col min="11011" max="11014" width="0" hidden="1" customWidth="1"/>
    <col min="11015" max="11015" width="73" customWidth="1"/>
    <col min="11016" max="11017" width="0" hidden="1" customWidth="1"/>
    <col min="11018" max="11018" width="77.7109375" customWidth="1"/>
    <col min="11019" max="11019" width="31.85546875" customWidth="1"/>
    <col min="11020" max="11020" width="40.85546875" customWidth="1"/>
    <col min="11021" max="11021" width="34.28515625" customWidth="1"/>
    <col min="11022" max="11022" width="34.7109375" customWidth="1"/>
    <col min="11023" max="11023" width="34.42578125" customWidth="1"/>
    <col min="11024" max="11024" width="37" customWidth="1"/>
    <col min="11025" max="11025" width="37.5703125" customWidth="1"/>
    <col min="11026" max="11026" width="40" customWidth="1"/>
    <col min="11027" max="11027" width="41.28515625" customWidth="1"/>
    <col min="11028" max="11028" width="36.140625" customWidth="1"/>
    <col min="11029" max="11029" width="33.7109375" customWidth="1"/>
    <col min="11030" max="11030" width="36.85546875" customWidth="1"/>
    <col min="11031" max="11031" width="35.7109375" customWidth="1"/>
    <col min="11032" max="11032" width="31.85546875" customWidth="1"/>
    <col min="11033" max="11033" width="40.85546875" customWidth="1"/>
    <col min="11034" max="11034" width="39.140625" customWidth="1"/>
    <col min="11035" max="11035" width="32" customWidth="1"/>
    <col min="11036" max="11036" width="30.85546875" customWidth="1"/>
    <col min="11037" max="11037" width="37.5703125" customWidth="1"/>
    <col min="11038" max="11038" width="31.5703125" customWidth="1"/>
    <col min="11039" max="11039" width="37.28515625" customWidth="1"/>
    <col min="11040" max="11040" width="35.28515625" customWidth="1"/>
    <col min="11041" max="11041" width="33" customWidth="1"/>
    <col min="11042" max="11042" width="19" customWidth="1"/>
    <col min="11265" max="11265" width="255.5703125" customWidth="1"/>
    <col min="11266" max="11266" width="74.7109375" customWidth="1"/>
    <col min="11267" max="11270" width="0" hidden="1" customWidth="1"/>
    <col min="11271" max="11271" width="73" customWidth="1"/>
    <col min="11272" max="11273" width="0" hidden="1" customWidth="1"/>
    <col min="11274" max="11274" width="77.7109375" customWidth="1"/>
    <col min="11275" max="11275" width="31.85546875" customWidth="1"/>
    <col min="11276" max="11276" width="40.85546875" customWidth="1"/>
    <col min="11277" max="11277" width="34.28515625" customWidth="1"/>
    <col min="11278" max="11278" width="34.7109375" customWidth="1"/>
    <col min="11279" max="11279" width="34.42578125" customWidth="1"/>
    <col min="11280" max="11280" width="37" customWidth="1"/>
    <col min="11281" max="11281" width="37.5703125" customWidth="1"/>
    <col min="11282" max="11282" width="40" customWidth="1"/>
    <col min="11283" max="11283" width="41.28515625" customWidth="1"/>
    <col min="11284" max="11284" width="36.140625" customWidth="1"/>
    <col min="11285" max="11285" width="33.7109375" customWidth="1"/>
    <col min="11286" max="11286" width="36.85546875" customWidth="1"/>
    <col min="11287" max="11287" width="35.7109375" customWidth="1"/>
    <col min="11288" max="11288" width="31.85546875" customWidth="1"/>
    <col min="11289" max="11289" width="40.85546875" customWidth="1"/>
    <col min="11290" max="11290" width="39.140625" customWidth="1"/>
    <col min="11291" max="11291" width="32" customWidth="1"/>
    <col min="11292" max="11292" width="30.85546875" customWidth="1"/>
    <col min="11293" max="11293" width="37.5703125" customWidth="1"/>
    <col min="11294" max="11294" width="31.5703125" customWidth="1"/>
    <col min="11295" max="11295" width="37.28515625" customWidth="1"/>
    <col min="11296" max="11296" width="35.28515625" customWidth="1"/>
    <col min="11297" max="11297" width="33" customWidth="1"/>
    <col min="11298" max="11298" width="19" customWidth="1"/>
    <col min="11521" max="11521" width="255.5703125" customWidth="1"/>
    <col min="11522" max="11522" width="74.7109375" customWidth="1"/>
    <col min="11523" max="11526" width="0" hidden="1" customWidth="1"/>
    <col min="11527" max="11527" width="73" customWidth="1"/>
    <col min="11528" max="11529" width="0" hidden="1" customWidth="1"/>
    <col min="11530" max="11530" width="77.7109375" customWidth="1"/>
    <col min="11531" max="11531" width="31.85546875" customWidth="1"/>
    <col min="11532" max="11532" width="40.85546875" customWidth="1"/>
    <col min="11533" max="11533" width="34.28515625" customWidth="1"/>
    <col min="11534" max="11534" width="34.7109375" customWidth="1"/>
    <col min="11535" max="11535" width="34.42578125" customWidth="1"/>
    <col min="11536" max="11536" width="37" customWidth="1"/>
    <col min="11537" max="11537" width="37.5703125" customWidth="1"/>
    <col min="11538" max="11538" width="40" customWidth="1"/>
    <col min="11539" max="11539" width="41.28515625" customWidth="1"/>
    <col min="11540" max="11540" width="36.140625" customWidth="1"/>
    <col min="11541" max="11541" width="33.7109375" customWidth="1"/>
    <col min="11542" max="11542" width="36.85546875" customWidth="1"/>
    <col min="11543" max="11543" width="35.7109375" customWidth="1"/>
    <col min="11544" max="11544" width="31.85546875" customWidth="1"/>
    <col min="11545" max="11545" width="40.85546875" customWidth="1"/>
    <col min="11546" max="11546" width="39.140625" customWidth="1"/>
    <col min="11547" max="11547" width="32" customWidth="1"/>
    <col min="11548" max="11548" width="30.85546875" customWidth="1"/>
    <col min="11549" max="11549" width="37.5703125" customWidth="1"/>
    <col min="11550" max="11550" width="31.5703125" customWidth="1"/>
    <col min="11551" max="11551" width="37.28515625" customWidth="1"/>
    <col min="11552" max="11552" width="35.28515625" customWidth="1"/>
    <col min="11553" max="11553" width="33" customWidth="1"/>
    <col min="11554" max="11554" width="19" customWidth="1"/>
    <col min="11777" max="11777" width="255.5703125" customWidth="1"/>
    <col min="11778" max="11778" width="74.7109375" customWidth="1"/>
    <col min="11779" max="11782" width="0" hidden="1" customWidth="1"/>
    <col min="11783" max="11783" width="73" customWidth="1"/>
    <col min="11784" max="11785" width="0" hidden="1" customWidth="1"/>
    <col min="11786" max="11786" width="77.7109375" customWidth="1"/>
    <col min="11787" max="11787" width="31.85546875" customWidth="1"/>
    <col min="11788" max="11788" width="40.85546875" customWidth="1"/>
    <col min="11789" max="11789" width="34.28515625" customWidth="1"/>
    <col min="11790" max="11790" width="34.7109375" customWidth="1"/>
    <col min="11791" max="11791" width="34.42578125" customWidth="1"/>
    <col min="11792" max="11792" width="37" customWidth="1"/>
    <col min="11793" max="11793" width="37.5703125" customWidth="1"/>
    <col min="11794" max="11794" width="40" customWidth="1"/>
    <col min="11795" max="11795" width="41.28515625" customWidth="1"/>
    <col min="11796" max="11796" width="36.140625" customWidth="1"/>
    <col min="11797" max="11797" width="33.7109375" customWidth="1"/>
    <col min="11798" max="11798" width="36.85546875" customWidth="1"/>
    <col min="11799" max="11799" width="35.7109375" customWidth="1"/>
    <col min="11800" max="11800" width="31.85546875" customWidth="1"/>
    <col min="11801" max="11801" width="40.85546875" customWidth="1"/>
    <col min="11802" max="11802" width="39.140625" customWidth="1"/>
    <col min="11803" max="11803" width="32" customWidth="1"/>
    <col min="11804" max="11804" width="30.85546875" customWidth="1"/>
    <col min="11805" max="11805" width="37.5703125" customWidth="1"/>
    <col min="11806" max="11806" width="31.5703125" customWidth="1"/>
    <col min="11807" max="11807" width="37.28515625" customWidth="1"/>
    <col min="11808" max="11808" width="35.28515625" customWidth="1"/>
    <col min="11809" max="11809" width="33" customWidth="1"/>
    <col min="11810" max="11810" width="19" customWidth="1"/>
    <col min="12033" max="12033" width="255.5703125" customWidth="1"/>
    <col min="12034" max="12034" width="74.7109375" customWidth="1"/>
    <col min="12035" max="12038" width="0" hidden="1" customWidth="1"/>
    <col min="12039" max="12039" width="73" customWidth="1"/>
    <col min="12040" max="12041" width="0" hidden="1" customWidth="1"/>
    <col min="12042" max="12042" width="77.7109375" customWidth="1"/>
    <col min="12043" max="12043" width="31.85546875" customWidth="1"/>
    <col min="12044" max="12044" width="40.85546875" customWidth="1"/>
    <col min="12045" max="12045" width="34.28515625" customWidth="1"/>
    <col min="12046" max="12046" width="34.7109375" customWidth="1"/>
    <col min="12047" max="12047" width="34.42578125" customWidth="1"/>
    <col min="12048" max="12048" width="37" customWidth="1"/>
    <col min="12049" max="12049" width="37.5703125" customWidth="1"/>
    <col min="12050" max="12050" width="40" customWidth="1"/>
    <col min="12051" max="12051" width="41.28515625" customWidth="1"/>
    <col min="12052" max="12052" width="36.140625" customWidth="1"/>
    <col min="12053" max="12053" width="33.7109375" customWidth="1"/>
    <col min="12054" max="12054" width="36.85546875" customWidth="1"/>
    <col min="12055" max="12055" width="35.7109375" customWidth="1"/>
    <col min="12056" max="12056" width="31.85546875" customWidth="1"/>
    <col min="12057" max="12057" width="40.85546875" customWidth="1"/>
    <col min="12058" max="12058" width="39.140625" customWidth="1"/>
    <col min="12059" max="12059" width="32" customWidth="1"/>
    <col min="12060" max="12060" width="30.85546875" customWidth="1"/>
    <col min="12061" max="12061" width="37.5703125" customWidth="1"/>
    <col min="12062" max="12062" width="31.5703125" customWidth="1"/>
    <col min="12063" max="12063" width="37.28515625" customWidth="1"/>
    <col min="12064" max="12064" width="35.28515625" customWidth="1"/>
    <col min="12065" max="12065" width="33" customWidth="1"/>
    <col min="12066" max="12066" width="19" customWidth="1"/>
    <col min="12289" max="12289" width="255.5703125" customWidth="1"/>
    <col min="12290" max="12290" width="74.7109375" customWidth="1"/>
    <col min="12291" max="12294" width="0" hidden="1" customWidth="1"/>
    <col min="12295" max="12295" width="73" customWidth="1"/>
    <col min="12296" max="12297" width="0" hidden="1" customWidth="1"/>
    <col min="12298" max="12298" width="77.7109375" customWidth="1"/>
    <col min="12299" max="12299" width="31.85546875" customWidth="1"/>
    <col min="12300" max="12300" width="40.85546875" customWidth="1"/>
    <col min="12301" max="12301" width="34.28515625" customWidth="1"/>
    <col min="12302" max="12302" width="34.7109375" customWidth="1"/>
    <col min="12303" max="12303" width="34.42578125" customWidth="1"/>
    <col min="12304" max="12304" width="37" customWidth="1"/>
    <col min="12305" max="12305" width="37.5703125" customWidth="1"/>
    <col min="12306" max="12306" width="40" customWidth="1"/>
    <col min="12307" max="12307" width="41.28515625" customWidth="1"/>
    <col min="12308" max="12308" width="36.140625" customWidth="1"/>
    <col min="12309" max="12309" width="33.7109375" customWidth="1"/>
    <col min="12310" max="12310" width="36.85546875" customWidth="1"/>
    <col min="12311" max="12311" width="35.7109375" customWidth="1"/>
    <col min="12312" max="12312" width="31.85546875" customWidth="1"/>
    <col min="12313" max="12313" width="40.85546875" customWidth="1"/>
    <col min="12314" max="12314" width="39.140625" customWidth="1"/>
    <col min="12315" max="12315" width="32" customWidth="1"/>
    <col min="12316" max="12316" width="30.85546875" customWidth="1"/>
    <col min="12317" max="12317" width="37.5703125" customWidth="1"/>
    <col min="12318" max="12318" width="31.5703125" customWidth="1"/>
    <col min="12319" max="12319" width="37.28515625" customWidth="1"/>
    <col min="12320" max="12320" width="35.28515625" customWidth="1"/>
    <col min="12321" max="12321" width="33" customWidth="1"/>
    <col min="12322" max="12322" width="19" customWidth="1"/>
    <col min="12545" max="12545" width="255.5703125" customWidth="1"/>
    <col min="12546" max="12546" width="74.7109375" customWidth="1"/>
    <col min="12547" max="12550" width="0" hidden="1" customWidth="1"/>
    <col min="12551" max="12551" width="73" customWidth="1"/>
    <col min="12552" max="12553" width="0" hidden="1" customWidth="1"/>
    <col min="12554" max="12554" width="77.7109375" customWidth="1"/>
    <col min="12555" max="12555" width="31.85546875" customWidth="1"/>
    <col min="12556" max="12556" width="40.85546875" customWidth="1"/>
    <col min="12557" max="12557" width="34.28515625" customWidth="1"/>
    <col min="12558" max="12558" width="34.7109375" customWidth="1"/>
    <col min="12559" max="12559" width="34.42578125" customWidth="1"/>
    <col min="12560" max="12560" width="37" customWidth="1"/>
    <col min="12561" max="12561" width="37.5703125" customWidth="1"/>
    <col min="12562" max="12562" width="40" customWidth="1"/>
    <col min="12563" max="12563" width="41.28515625" customWidth="1"/>
    <col min="12564" max="12564" width="36.140625" customWidth="1"/>
    <col min="12565" max="12565" width="33.7109375" customWidth="1"/>
    <col min="12566" max="12566" width="36.85546875" customWidth="1"/>
    <col min="12567" max="12567" width="35.7109375" customWidth="1"/>
    <col min="12568" max="12568" width="31.85546875" customWidth="1"/>
    <col min="12569" max="12569" width="40.85546875" customWidth="1"/>
    <col min="12570" max="12570" width="39.140625" customWidth="1"/>
    <col min="12571" max="12571" width="32" customWidth="1"/>
    <col min="12572" max="12572" width="30.85546875" customWidth="1"/>
    <col min="12573" max="12573" width="37.5703125" customWidth="1"/>
    <col min="12574" max="12574" width="31.5703125" customWidth="1"/>
    <col min="12575" max="12575" width="37.28515625" customWidth="1"/>
    <col min="12576" max="12576" width="35.28515625" customWidth="1"/>
    <col min="12577" max="12577" width="33" customWidth="1"/>
    <col min="12578" max="12578" width="19" customWidth="1"/>
    <col min="12801" max="12801" width="255.5703125" customWidth="1"/>
    <col min="12802" max="12802" width="74.7109375" customWidth="1"/>
    <col min="12803" max="12806" width="0" hidden="1" customWidth="1"/>
    <col min="12807" max="12807" width="73" customWidth="1"/>
    <col min="12808" max="12809" width="0" hidden="1" customWidth="1"/>
    <col min="12810" max="12810" width="77.7109375" customWidth="1"/>
    <col min="12811" max="12811" width="31.85546875" customWidth="1"/>
    <col min="12812" max="12812" width="40.85546875" customWidth="1"/>
    <col min="12813" max="12813" width="34.28515625" customWidth="1"/>
    <col min="12814" max="12814" width="34.7109375" customWidth="1"/>
    <col min="12815" max="12815" width="34.42578125" customWidth="1"/>
    <col min="12816" max="12816" width="37" customWidth="1"/>
    <col min="12817" max="12817" width="37.5703125" customWidth="1"/>
    <col min="12818" max="12818" width="40" customWidth="1"/>
    <col min="12819" max="12819" width="41.28515625" customWidth="1"/>
    <col min="12820" max="12820" width="36.140625" customWidth="1"/>
    <col min="12821" max="12821" width="33.7109375" customWidth="1"/>
    <col min="12822" max="12822" width="36.85546875" customWidth="1"/>
    <col min="12823" max="12823" width="35.7109375" customWidth="1"/>
    <col min="12824" max="12824" width="31.85546875" customWidth="1"/>
    <col min="12825" max="12825" width="40.85546875" customWidth="1"/>
    <col min="12826" max="12826" width="39.140625" customWidth="1"/>
    <col min="12827" max="12827" width="32" customWidth="1"/>
    <col min="12828" max="12828" width="30.85546875" customWidth="1"/>
    <col min="12829" max="12829" width="37.5703125" customWidth="1"/>
    <col min="12830" max="12830" width="31.5703125" customWidth="1"/>
    <col min="12831" max="12831" width="37.28515625" customWidth="1"/>
    <col min="12832" max="12832" width="35.28515625" customWidth="1"/>
    <col min="12833" max="12833" width="33" customWidth="1"/>
    <col min="12834" max="12834" width="19" customWidth="1"/>
    <col min="13057" max="13057" width="255.5703125" customWidth="1"/>
    <col min="13058" max="13058" width="74.7109375" customWidth="1"/>
    <col min="13059" max="13062" width="0" hidden="1" customWidth="1"/>
    <col min="13063" max="13063" width="73" customWidth="1"/>
    <col min="13064" max="13065" width="0" hidden="1" customWidth="1"/>
    <col min="13066" max="13066" width="77.7109375" customWidth="1"/>
    <col min="13067" max="13067" width="31.85546875" customWidth="1"/>
    <col min="13068" max="13068" width="40.85546875" customWidth="1"/>
    <col min="13069" max="13069" width="34.28515625" customWidth="1"/>
    <col min="13070" max="13070" width="34.7109375" customWidth="1"/>
    <col min="13071" max="13071" width="34.42578125" customWidth="1"/>
    <col min="13072" max="13072" width="37" customWidth="1"/>
    <col min="13073" max="13073" width="37.5703125" customWidth="1"/>
    <col min="13074" max="13074" width="40" customWidth="1"/>
    <col min="13075" max="13075" width="41.28515625" customWidth="1"/>
    <col min="13076" max="13076" width="36.140625" customWidth="1"/>
    <col min="13077" max="13077" width="33.7109375" customWidth="1"/>
    <col min="13078" max="13078" width="36.85546875" customWidth="1"/>
    <col min="13079" max="13079" width="35.7109375" customWidth="1"/>
    <col min="13080" max="13080" width="31.85546875" customWidth="1"/>
    <col min="13081" max="13081" width="40.85546875" customWidth="1"/>
    <col min="13082" max="13082" width="39.140625" customWidth="1"/>
    <col min="13083" max="13083" width="32" customWidth="1"/>
    <col min="13084" max="13084" width="30.85546875" customWidth="1"/>
    <col min="13085" max="13085" width="37.5703125" customWidth="1"/>
    <col min="13086" max="13086" width="31.5703125" customWidth="1"/>
    <col min="13087" max="13087" width="37.28515625" customWidth="1"/>
    <col min="13088" max="13088" width="35.28515625" customWidth="1"/>
    <col min="13089" max="13089" width="33" customWidth="1"/>
    <col min="13090" max="13090" width="19" customWidth="1"/>
    <col min="13313" max="13313" width="255.5703125" customWidth="1"/>
    <col min="13314" max="13314" width="74.7109375" customWidth="1"/>
    <col min="13315" max="13318" width="0" hidden="1" customWidth="1"/>
    <col min="13319" max="13319" width="73" customWidth="1"/>
    <col min="13320" max="13321" width="0" hidden="1" customWidth="1"/>
    <col min="13322" max="13322" width="77.7109375" customWidth="1"/>
    <col min="13323" max="13323" width="31.85546875" customWidth="1"/>
    <col min="13324" max="13324" width="40.85546875" customWidth="1"/>
    <col min="13325" max="13325" width="34.28515625" customWidth="1"/>
    <col min="13326" max="13326" width="34.7109375" customWidth="1"/>
    <col min="13327" max="13327" width="34.42578125" customWidth="1"/>
    <col min="13328" max="13328" width="37" customWidth="1"/>
    <col min="13329" max="13329" width="37.5703125" customWidth="1"/>
    <col min="13330" max="13330" width="40" customWidth="1"/>
    <col min="13331" max="13331" width="41.28515625" customWidth="1"/>
    <col min="13332" max="13332" width="36.140625" customWidth="1"/>
    <col min="13333" max="13333" width="33.7109375" customWidth="1"/>
    <col min="13334" max="13334" width="36.85546875" customWidth="1"/>
    <col min="13335" max="13335" width="35.7109375" customWidth="1"/>
    <col min="13336" max="13336" width="31.85546875" customWidth="1"/>
    <col min="13337" max="13337" width="40.85546875" customWidth="1"/>
    <col min="13338" max="13338" width="39.140625" customWidth="1"/>
    <col min="13339" max="13339" width="32" customWidth="1"/>
    <col min="13340" max="13340" width="30.85546875" customWidth="1"/>
    <col min="13341" max="13341" width="37.5703125" customWidth="1"/>
    <col min="13342" max="13342" width="31.5703125" customWidth="1"/>
    <col min="13343" max="13343" width="37.28515625" customWidth="1"/>
    <col min="13344" max="13344" width="35.28515625" customWidth="1"/>
    <col min="13345" max="13345" width="33" customWidth="1"/>
    <col min="13346" max="13346" width="19" customWidth="1"/>
    <col min="13569" max="13569" width="255.5703125" customWidth="1"/>
    <col min="13570" max="13570" width="74.7109375" customWidth="1"/>
    <col min="13571" max="13574" width="0" hidden="1" customWidth="1"/>
    <col min="13575" max="13575" width="73" customWidth="1"/>
    <col min="13576" max="13577" width="0" hidden="1" customWidth="1"/>
    <col min="13578" max="13578" width="77.7109375" customWidth="1"/>
    <col min="13579" max="13579" width="31.85546875" customWidth="1"/>
    <col min="13580" max="13580" width="40.85546875" customWidth="1"/>
    <col min="13581" max="13581" width="34.28515625" customWidth="1"/>
    <col min="13582" max="13582" width="34.7109375" customWidth="1"/>
    <col min="13583" max="13583" width="34.42578125" customWidth="1"/>
    <col min="13584" max="13584" width="37" customWidth="1"/>
    <col min="13585" max="13585" width="37.5703125" customWidth="1"/>
    <col min="13586" max="13586" width="40" customWidth="1"/>
    <col min="13587" max="13587" width="41.28515625" customWidth="1"/>
    <col min="13588" max="13588" width="36.140625" customWidth="1"/>
    <col min="13589" max="13589" width="33.7109375" customWidth="1"/>
    <col min="13590" max="13590" width="36.85546875" customWidth="1"/>
    <col min="13591" max="13591" width="35.7109375" customWidth="1"/>
    <col min="13592" max="13592" width="31.85546875" customWidth="1"/>
    <col min="13593" max="13593" width="40.85546875" customWidth="1"/>
    <col min="13594" max="13594" width="39.140625" customWidth="1"/>
    <col min="13595" max="13595" width="32" customWidth="1"/>
    <col min="13596" max="13596" width="30.85546875" customWidth="1"/>
    <col min="13597" max="13597" width="37.5703125" customWidth="1"/>
    <col min="13598" max="13598" width="31.5703125" customWidth="1"/>
    <col min="13599" max="13599" width="37.28515625" customWidth="1"/>
    <col min="13600" max="13600" width="35.28515625" customWidth="1"/>
    <col min="13601" max="13601" width="33" customWidth="1"/>
    <col min="13602" max="13602" width="19" customWidth="1"/>
    <col min="13825" max="13825" width="255.5703125" customWidth="1"/>
    <col min="13826" max="13826" width="74.7109375" customWidth="1"/>
    <col min="13827" max="13830" width="0" hidden="1" customWidth="1"/>
    <col min="13831" max="13831" width="73" customWidth="1"/>
    <col min="13832" max="13833" width="0" hidden="1" customWidth="1"/>
    <col min="13834" max="13834" width="77.7109375" customWidth="1"/>
    <col min="13835" max="13835" width="31.85546875" customWidth="1"/>
    <col min="13836" max="13836" width="40.85546875" customWidth="1"/>
    <col min="13837" max="13837" width="34.28515625" customWidth="1"/>
    <col min="13838" max="13838" width="34.7109375" customWidth="1"/>
    <col min="13839" max="13839" width="34.42578125" customWidth="1"/>
    <col min="13840" max="13840" width="37" customWidth="1"/>
    <col min="13841" max="13841" width="37.5703125" customWidth="1"/>
    <col min="13842" max="13842" width="40" customWidth="1"/>
    <col min="13843" max="13843" width="41.28515625" customWidth="1"/>
    <col min="13844" max="13844" width="36.140625" customWidth="1"/>
    <col min="13845" max="13845" width="33.7109375" customWidth="1"/>
    <col min="13846" max="13846" width="36.85546875" customWidth="1"/>
    <col min="13847" max="13847" width="35.7109375" customWidth="1"/>
    <col min="13848" max="13848" width="31.85546875" customWidth="1"/>
    <col min="13849" max="13849" width="40.85546875" customWidth="1"/>
    <col min="13850" max="13850" width="39.140625" customWidth="1"/>
    <col min="13851" max="13851" width="32" customWidth="1"/>
    <col min="13852" max="13852" width="30.85546875" customWidth="1"/>
    <col min="13853" max="13853" width="37.5703125" customWidth="1"/>
    <col min="13854" max="13854" width="31.5703125" customWidth="1"/>
    <col min="13855" max="13855" width="37.28515625" customWidth="1"/>
    <col min="13856" max="13856" width="35.28515625" customWidth="1"/>
    <col min="13857" max="13857" width="33" customWidth="1"/>
    <col min="13858" max="13858" width="19" customWidth="1"/>
    <col min="14081" max="14081" width="255.5703125" customWidth="1"/>
    <col min="14082" max="14082" width="74.7109375" customWidth="1"/>
    <col min="14083" max="14086" width="0" hidden="1" customWidth="1"/>
    <col min="14087" max="14087" width="73" customWidth="1"/>
    <col min="14088" max="14089" width="0" hidden="1" customWidth="1"/>
    <col min="14090" max="14090" width="77.7109375" customWidth="1"/>
    <col min="14091" max="14091" width="31.85546875" customWidth="1"/>
    <col min="14092" max="14092" width="40.85546875" customWidth="1"/>
    <col min="14093" max="14093" width="34.28515625" customWidth="1"/>
    <col min="14094" max="14094" width="34.7109375" customWidth="1"/>
    <col min="14095" max="14095" width="34.42578125" customWidth="1"/>
    <col min="14096" max="14096" width="37" customWidth="1"/>
    <col min="14097" max="14097" width="37.5703125" customWidth="1"/>
    <col min="14098" max="14098" width="40" customWidth="1"/>
    <col min="14099" max="14099" width="41.28515625" customWidth="1"/>
    <col min="14100" max="14100" width="36.140625" customWidth="1"/>
    <col min="14101" max="14101" width="33.7109375" customWidth="1"/>
    <col min="14102" max="14102" width="36.85546875" customWidth="1"/>
    <col min="14103" max="14103" width="35.7109375" customWidth="1"/>
    <col min="14104" max="14104" width="31.85546875" customWidth="1"/>
    <col min="14105" max="14105" width="40.85546875" customWidth="1"/>
    <col min="14106" max="14106" width="39.140625" customWidth="1"/>
    <col min="14107" max="14107" width="32" customWidth="1"/>
    <col min="14108" max="14108" width="30.85546875" customWidth="1"/>
    <col min="14109" max="14109" width="37.5703125" customWidth="1"/>
    <col min="14110" max="14110" width="31.5703125" customWidth="1"/>
    <col min="14111" max="14111" width="37.28515625" customWidth="1"/>
    <col min="14112" max="14112" width="35.28515625" customWidth="1"/>
    <col min="14113" max="14113" width="33" customWidth="1"/>
    <col min="14114" max="14114" width="19" customWidth="1"/>
    <col min="14337" max="14337" width="255.5703125" customWidth="1"/>
    <col min="14338" max="14338" width="74.7109375" customWidth="1"/>
    <col min="14339" max="14342" width="0" hidden="1" customWidth="1"/>
    <col min="14343" max="14343" width="73" customWidth="1"/>
    <col min="14344" max="14345" width="0" hidden="1" customWidth="1"/>
    <col min="14346" max="14346" width="77.7109375" customWidth="1"/>
    <col min="14347" max="14347" width="31.85546875" customWidth="1"/>
    <col min="14348" max="14348" width="40.85546875" customWidth="1"/>
    <col min="14349" max="14349" width="34.28515625" customWidth="1"/>
    <col min="14350" max="14350" width="34.7109375" customWidth="1"/>
    <col min="14351" max="14351" width="34.42578125" customWidth="1"/>
    <col min="14352" max="14352" width="37" customWidth="1"/>
    <col min="14353" max="14353" width="37.5703125" customWidth="1"/>
    <col min="14354" max="14354" width="40" customWidth="1"/>
    <col min="14355" max="14355" width="41.28515625" customWidth="1"/>
    <col min="14356" max="14356" width="36.140625" customWidth="1"/>
    <col min="14357" max="14357" width="33.7109375" customWidth="1"/>
    <col min="14358" max="14358" width="36.85546875" customWidth="1"/>
    <col min="14359" max="14359" width="35.7109375" customWidth="1"/>
    <col min="14360" max="14360" width="31.85546875" customWidth="1"/>
    <col min="14361" max="14361" width="40.85546875" customWidth="1"/>
    <col min="14362" max="14362" width="39.140625" customWidth="1"/>
    <col min="14363" max="14363" width="32" customWidth="1"/>
    <col min="14364" max="14364" width="30.85546875" customWidth="1"/>
    <col min="14365" max="14365" width="37.5703125" customWidth="1"/>
    <col min="14366" max="14366" width="31.5703125" customWidth="1"/>
    <col min="14367" max="14367" width="37.28515625" customWidth="1"/>
    <col min="14368" max="14368" width="35.28515625" customWidth="1"/>
    <col min="14369" max="14369" width="33" customWidth="1"/>
    <col min="14370" max="14370" width="19" customWidth="1"/>
    <col min="14593" max="14593" width="255.5703125" customWidth="1"/>
    <col min="14594" max="14594" width="74.7109375" customWidth="1"/>
    <col min="14595" max="14598" width="0" hidden="1" customWidth="1"/>
    <col min="14599" max="14599" width="73" customWidth="1"/>
    <col min="14600" max="14601" width="0" hidden="1" customWidth="1"/>
    <col min="14602" max="14602" width="77.7109375" customWidth="1"/>
    <col min="14603" max="14603" width="31.85546875" customWidth="1"/>
    <col min="14604" max="14604" width="40.85546875" customWidth="1"/>
    <col min="14605" max="14605" width="34.28515625" customWidth="1"/>
    <col min="14606" max="14606" width="34.7109375" customWidth="1"/>
    <col min="14607" max="14607" width="34.42578125" customWidth="1"/>
    <col min="14608" max="14608" width="37" customWidth="1"/>
    <col min="14609" max="14609" width="37.5703125" customWidth="1"/>
    <col min="14610" max="14610" width="40" customWidth="1"/>
    <col min="14611" max="14611" width="41.28515625" customWidth="1"/>
    <col min="14612" max="14612" width="36.140625" customWidth="1"/>
    <col min="14613" max="14613" width="33.7109375" customWidth="1"/>
    <col min="14614" max="14614" width="36.85546875" customWidth="1"/>
    <col min="14615" max="14615" width="35.7109375" customWidth="1"/>
    <col min="14616" max="14616" width="31.85546875" customWidth="1"/>
    <col min="14617" max="14617" width="40.85546875" customWidth="1"/>
    <col min="14618" max="14618" width="39.140625" customWidth="1"/>
    <col min="14619" max="14619" width="32" customWidth="1"/>
    <col min="14620" max="14620" width="30.85546875" customWidth="1"/>
    <col min="14621" max="14621" width="37.5703125" customWidth="1"/>
    <col min="14622" max="14622" width="31.5703125" customWidth="1"/>
    <col min="14623" max="14623" width="37.28515625" customWidth="1"/>
    <col min="14624" max="14624" width="35.28515625" customWidth="1"/>
    <col min="14625" max="14625" width="33" customWidth="1"/>
    <col min="14626" max="14626" width="19" customWidth="1"/>
    <col min="14849" max="14849" width="255.5703125" customWidth="1"/>
    <col min="14850" max="14850" width="74.7109375" customWidth="1"/>
    <col min="14851" max="14854" width="0" hidden="1" customWidth="1"/>
    <col min="14855" max="14855" width="73" customWidth="1"/>
    <col min="14856" max="14857" width="0" hidden="1" customWidth="1"/>
    <col min="14858" max="14858" width="77.7109375" customWidth="1"/>
    <col min="14859" max="14859" width="31.85546875" customWidth="1"/>
    <col min="14860" max="14860" width="40.85546875" customWidth="1"/>
    <col min="14861" max="14861" width="34.28515625" customWidth="1"/>
    <col min="14862" max="14862" width="34.7109375" customWidth="1"/>
    <col min="14863" max="14863" width="34.42578125" customWidth="1"/>
    <col min="14864" max="14864" width="37" customWidth="1"/>
    <col min="14865" max="14865" width="37.5703125" customWidth="1"/>
    <col min="14866" max="14866" width="40" customWidth="1"/>
    <col min="14867" max="14867" width="41.28515625" customWidth="1"/>
    <col min="14868" max="14868" width="36.140625" customWidth="1"/>
    <col min="14869" max="14869" width="33.7109375" customWidth="1"/>
    <col min="14870" max="14870" width="36.85546875" customWidth="1"/>
    <col min="14871" max="14871" width="35.7109375" customWidth="1"/>
    <col min="14872" max="14872" width="31.85546875" customWidth="1"/>
    <col min="14873" max="14873" width="40.85546875" customWidth="1"/>
    <col min="14874" max="14874" width="39.140625" customWidth="1"/>
    <col min="14875" max="14875" width="32" customWidth="1"/>
    <col min="14876" max="14876" width="30.85546875" customWidth="1"/>
    <col min="14877" max="14877" width="37.5703125" customWidth="1"/>
    <col min="14878" max="14878" width="31.5703125" customWidth="1"/>
    <col min="14879" max="14879" width="37.28515625" customWidth="1"/>
    <col min="14880" max="14880" width="35.28515625" customWidth="1"/>
    <col min="14881" max="14881" width="33" customWidth="1"/>
    <col min="14882" max="14882" width="19" customWidth="1"/>
    <col min="15105" max="15105" width="255.5703125" customWidth="1"/>
    <col min="15106" max="15106" width="74.7109375" customWidth="1"/>
    <col min="15107" max="15110" width="0" hidden="1" customWidth="1"/>
    <col min="15111" max="15111" width="73" customWidth="1"/>
    <col min="15112" max="15113" width="0" hidden="1" customWidth="1"/>
    <col min="15114" max="15114" width="77.7109375" customWidth="1"/>
    <col min="15115" max="15115" width="31.85546875" customWidth="1"/>
    <col min="15116" max="15116" width="40.85546875" customWidth="1"/>
    <col min="15117" max="15117" width="34.28515625" customWidth="1"/>
    <col min="15118" max="15118" width="34.7109375" customWidth="1"/>
    <col min="15119" max="15119" width="34.42578125" customWidth="1"/>
    <col min="15120" max="15120" width="37" customWidth="1"/>
    <col min="15121" max="15121" width="37.5703125" customWidth="1"/>
    <col min="15122" max="15122" width="40" customWidth="1"/>
    <col min="15123" max="15123" width="41.28515625" customWidth="1"/>
    <col min="15124" max="15124" width="36.140625" customWidth="1"/>
    <col min="15125" max="15125" width="33.7109375" customWidth="1"/>
    <col min="15126" max="15126" width="36.85546875" customWidth="1"/>
    <col min="15127" max="15127" width="35.7109375" customWidth="1"/>
    <col min="15128" max="15128" width="31.85546875" customWidth="1"/>
    <col min="15129" max="15129" width="40.85546875" customWidth="1"/>
    <col min="15130" max="15130" width="39.140625" customWidth="1"/>
    <col min="15131" max="15131" width="32" customWidth="1"/>
    <col min="15132" max="15132" width="30.85546875" customWidth="1"/>
    <col min="15133" max="15133" width="37.5703125" customWidth="1"/>
    <col min="15134" max="15134" width="31.5703125" customWidth="1"/>
    <col min="15135" max="15135" width="37.28515625" customWidth="1"/>
    <col min="15136" max="15136" width="35.28515625" customWidth="1"/>
    <col min="15137" max="15137" width="33" customWidth="1"/>
    <col min="15138" max="15138" width="19" customWidth="1"/>
    <col min="15361" max="15361" width="255.5703125" customWidth="1"/>
    <col min="15362" max="15362" width="74.7109375" customWidth="1"/>
    <col min="15363" max="15366" width="0" hidden="1" customWidth="1"/>
    <col min="15367" max="15367" width="73" customWidth="1"/>
    <col min="15368" max="15369" width="0" hidden="1" customWidth="1"/>
    <col min="15370" max="15370" width="77.7109375" customWidth="1"/>
    <col min="15371" max="15371" width="31.85546875" customWidth="1"/>
    <col min="15372" max="15372" width="40.85546875" customWidth="1"/>
    <col min="15373" max="15373" width="34.28515625" customWidth="1"/>
    <col min="15374" max="15374" width="34.7109375" customWidth="1"/>
    <col min="15375" max="15375" width="34.42578125" customWidth="1"/>
    <col min="15376" max="15376" width="37" customWidth="1"/>
    <col min="15377" max="15377" width="37.5703125" customWidth="1"/>
    <col min="15378" max="15378" width="40" customWidth="1"/>
    <col min="15379" max="15379" width="41.28515625" customWidth="1"/>
    <col min="15380" max="15380" width="36.140625" customWidth="1"/>
    <col min="15381" max="15381" width="33.7109375" customWidth="1"/>
    <col min="15382" max="15382" width="36.85546875" customWidth="1"/>
    <col min="15383" max="15383" width="35.7109375" customWidth="1"/>
    <col min="15384" max="15384" width="31.85546875" customWidth="1"/>
    <col min="15385" max="15385" width="40.85546875" customWidth="1"/>
    <col min="15386" max="15386" width="39.140625" customWidth="1"/>
    <col min="15387" max="15387" width="32" customWidth="1"/>
    <col min="15388" max="15388" width="30.85546875" customWidth="1"/>
    <col min="15389" max="15389" width="37.5703125" customWidth="1"/>
    <col min="15390" max="15390" width="31.5703125" customWidth="1"/>
    <col min="15391" max="15391" width="37.28515625" customWidth="1"/>
    <col min="15392" max="15392" width="35.28515625" customWidth="1"/>
    <col min="15393" max="15393" width="33" customWidth="1"/>
    <col min="15394" max="15394" width="19" customWidth="1"/>
    <col min="15617" max="15617" width="255.5703125" customWidth="1"/>
    <col min="15618" max="15618" width="74.7109375" customWidth="1"/>
    <col min="15619" max="15622" width="0" hidden="1" customWidth="1"/>
    <col min="15623" max="15623" width="73" customWidth="1"/>
    <col min="15624" max="15625" width="0" hidden="1" customWidth="1"/>
    <col min="15626" max="15626" width="77.7109375" customWidth="1"/>
    <col min="15627" max="15627" width="31.85546875" customWidth="1"/>
    <col min="15628" max="15628" width="40.85546875" customWidth="1"/>
    <col min="15629" max="15629" width="34.28515625" customWidth="1"/>
    <col min="15630" max="15630" width="34.7109375" customWidth="1"/>
    <col min="15631" max="15631" width="34.42578125" customWidth="1"/>
    <col min="15632" max="15632" width="37" customWidth="1"/>
    <col min="15633" max="15633" width="37.5703125" customWidth="1"/>
    <col min="15634" max="15634" width="40" customWidth="1"/>
    <col min="15635" max="15635" width="41.28515625" customWidth="1"/>
    <col min="15636" max="15636" width="36.140625" customWidth="1"/>
    <col min="15637" max="15637" width="33.7109375" customWidth="1"/>
    <col min="15638" max="15638" width="36.85546875" customWidth="1"/>
    <col min="15639" max="15639" width="35.7109375" customWidth="1"/>
    <col min="15640" max="15640" width="31.85546875" customWidth="1"/>
    <col min="15641" max="15641" width="40.85546875" customWidth="1"/>
    <col min="15642" max="15642" width="39.140625" customWidth="1"/>
    <col min="15643" max="15643" width="32" customWidth="1"/>
    <col min="15644" max="15644" width="30.85546875" customWidth="1"/>
    <col min="15645" max="15645" width="37.5703125" customWidth="1"/>
    <col min="15646" max="15646" width="31.5703125" customWidth="1"/>
    <col min="15647" max="15647" width="37.28515625" customWidth="1"/>
    <col min="15648" max="15648" width="35.28515625" customWidth="1"/>
    <col min="15649" max="15649" width="33" customWidth="1"/>
    <col min="15650" max="15650" width="19" customWidth="1"/>
    <col min="15873" max="15873" width="255.5703125" customWidth="1"/>
    <col min="15874" max="15874" width="74.7109375" customWidth="1"/>
    <col min="15875" max="15878" width="0" hidden="1" customWidth="1"/>
    <col min="15879" max="15879" width="73" customWidth="1"/>
    <col min="15880" max="15881" width="0" hidden="1" customWidth="1"/>
    <col min="15882" max="15882" width="77.7109375" customWidth="1"/>
    <col min="15883" max="15883" width="31.85546875" customWidth="1"/>
    <col min="15884" max="15884" width="40.85546875" customWidth="1"/>
    <col min="15885" max="15885" width="34.28515625" customWidth="1"/>
    <col min="15886" max="15886" width="34.7109375" customWidth="1"/>
    <col min="15887" max="15887" width="34.42578125" customWidth="1"/>
    <col min="15888" max="15888" width="37" customWidth="1"/>
    <col min="15889" max="15889" width="37.5703125" customWidth="1"/>
    <col min="15890" max="15890" width="40" customWidth="1"/>
    <col min="15891" max="15891" width="41.28515625" customWidth="1"/>
    <col min="15892" max="15892" width="36.140625" customWidth="1"/>
    <col min="15893" max="15893" width="33.7109375" customWidth="1"/>
    <col min="15894" max="15894" width="36.85546875" customWidth="1"/>
    <col min="15895" max="15895" width="35.7109375" customWidth="1"/>
    <col min="15896" max="15896" width="31.85546875" customWidth="1"/>
    <col min="15897" max="15897" width="40.85546875" customWidth="1"/>
    <col min="15898" max="15898" width="39.140625" customWidth="1"/>
    <col min="15899" max="15899" width="32" customWidth="1"/>
    <col min="15900" max="15900" width="30.85546875" customWidth="1"/>
    <col min="15901" max="15901" width="37.5703125" customWidth="1"/>
    <col min="15902" max="15902" width="31.5703125" customWidth="1"/>
    <col min="15903" max="15903" width="37.28515625" customWidth="1"/>
    <col min="15904" max="15904" width="35.28515625" customWidth="1"/>
    <col min="15905" max="15905" width="33" customWidth="1"/>
    <col min="15906" max="15906" width="19" customWidth="1"/>
    <col min="16129" max="16129" width="255.5703125" customWidth="1"/>
    <col min="16130" max="16130" width="74.7109375" customWidth="1"/>
    <col min="16131" max="16134" width="0" hidden="1" customWidth="1"/>
    <col min="16135" max="16135" width="73" customWidth="1"/>
    <col min="16136" max="16137" width="0" hidden="1" customWidth="1"/>
    <col min="16138" max="16138" width="77.7109375" customWidth="1"/>
    <col min="16139" max="16139" width="31.85546875" customWidth="1"/>
    <col min="16140" max="16140" width="40.85546875" customWidth="1"/>
    <col min="16141" max="16141" width="34.28515625" customWidth="1"/>
    <col min="16142" max="16142" width="34.7109375" customWidth="1"/>
    <col min="16143" max="16143" width="34.42578125" customWidth="1"/>
    <col min="16144" max="16144" width="37" customWidth="1"/>
    <col min="16145" max="16145" width="37.5703125" customWidth="1"/>
    <col min="16146" max="16146" width="40" customWidth="1"/>
    <col min="16147" max="16147" width="41.28515625" customWidth="1"/>
    <col min="16148" max="16148" width="36.140625" customWidth="1"/>
    <col min="16149" max="16149" width="33.7109375" customWidth="1"/>
    <col min="16150" max="16150" width="36.85546875" customWidth="1"/>
    <col min="16151" max="16151" width="35.7109375" customWidth="1"/>
    <col min="16152" max="16152" width="31.85546875" customWidth="1"/>
    <col min="16153" max="16153" width="40.85546875" customWidth="1"/>
    <col min="16154" max="16154" width="39.140625" customWidth="1"/>
    <col min="16155" max="16155" width="32" customWidth="1"/>
    <col min="16156" max="16156" width="30.85546875" customWidth="1"/>
    <col min="16157" max="16157" width="37.5703125" customWidth="1"/>
    <col min="16158" max="16158" width="31.5703125" customWidth="1"/>
    <col min="16159" max="16159" width="37.28515625" customWidth="1"/>
    <col min="16160" max="16160" width="35.28515625" customWidth="1"/>
    <col min="16161" max="16161" width="33" customWidth="1"/>
    <col min="16162" max="16162" width="19" customWidth="1"/>
  </cols>
  <sheetData>
    <row r="1" spans="1:35" ht="89.25" customHeight="1">
      <c r="A1" s="92" t="s">
        <v>131</v>
      </c>
      <c r="B1" s="93"/>
      <c r="C1" s="93"/>
      <c r="D1" s="93"/>
      <c r="E1" s="93"/>
      <c r="F1" s="93"/>
      <c r="G1" s="93"/>
      <c r="H1" s="93"/>
      <c r="I1" s="93"/>
      <c r="J1" s="93"/>
    </row>
    <row r="2" spans="1:35" ht="42" customHeight="1">
      <c r="A2" s="97"/>
      <c r="B2" s="97"/>
      <c r="C2" s="97"/>
      <c r="D2" s="97"/>
      <c r="E2" s="97"/>
      <c r="F2" s="97"/>
      <c r="G2" s="97"/>
      <c r="H2" s="97"/>
      <c r="I2" s="97"/>
      <c r="J2" s="98" t="s">
        <v>58</v>
      </c>
    </row>
    <row r="3" spans="1:35" s="104" customFormat="1" ht="177.75" customHeight="1">
      <c r="A3" s="99" t="s">
        <v>59</v>
      </c>
      <c r="B3" s="100" t="s">
        <v>57</v>
      </c>
      <c r="C3" s="100" t="s">
        <v>60</v>
      </c>
      <c r="D3" s="100" t="s">
        <v>61</v>
      </c>
      <c r="E3" s="100"/>
      <c r="F3" s="100" t="s">
        <v>129</v>
      </c>
      <c r="G3" s="100" t="s">
        <v>62</v>
      </c>
      <c r="H3" s="100" t="s">
        <v>63</v>
      </c>
      <c r="I3" s="100" t="s">
        <v>130</v>
      </c>
      <c r="J3" s="100" t="s">
        <v>64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2"/>
      <c r="AI3" s="103"/>
    </row>
    <row r="4" spans="1:35" s="109" customFormat="1" ht="38.25" customHeight="1">
      <c r="A4" s="105">
        <v>1</v>
      </c>
      <c r="B4" s="105">
        <v>2</v>
      </c>
      <c r="C4" s="105"/>
      <c r="D4" s="105">
        <v>3</v>
      </c>
      <c r="E4" s="105"/>
      <c r="F4" s="105">
        <v>3</v>
      </c>
      <c r="G4" s="105">
        <v>3</v>
      </c>
      <c r="H4" s="105">
        <v>6</v>
      </c>
      <c r="I4" s="105">
        <v>5</v>
      </c>
      <c r="J4" s="106">
        <v>4</v>
      </c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8"/>
    </row>
    <row r="5" spans="1:35" s="109" customFormat="1" ht="78" customHeight="1">
      <c r="A5" s="110" t="s">
        <v>65</v>
      </c>
      <c r="B5" s="111">
        <f t="shared" ref="B5:G5" si="0">B6+B33</f>
        <v>3688639.5</v>
      </c>
      <c r="C5" s="111">
        <f t="shared" si="0"/>
        <v>186783.7</v>
      </c>
      <c r="D5" s="111">
        <f t="shared" si="0"/>
        <v>856807.99999999988</v>
      </c>
      <c r="E5" s="111">
        <f t="shared" si="0"/>
        <v>0</v>
      </c>
      <c r="F5" s="111">
        <f t="shared" si="0"/>
        <v>908814.3</v>
      </c>
      <c r="G5" s="111">
        <f t="shared" si="0"/>
        <v>925478.8</v>
      </c>
      <c r="H5" s="111" t="e">
        <f>#REF!+#REF!</f>
        <v>#REF!</v>
      </c>
      <c r="I5" s="111">
        <f>G5-F5</f>
        <v>16664.5</v>
      </c>
      <c r="J5" s="112">
        <f>G5*100/B5</f>
        <v>25.089976941362799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8"/>
    </row>
    <row r="6" spans="1:35" s="116" customFormat="1" ht="90" customHeight="1">
      <c r="A6" s="110" t="s">
        <v>66</v>
      </c>
      <c r="B6" s="111">
        <f t="shared" ref="B6:G6" si="1">B7+B9+B10+B15+B24+B32</f>
        <v>3340276.5</v>
      </c>
      <c r="C6" s="111">
        <f t="shared" si="1"/>
        <v>149859.80000000002</v>
      </c>
      <c r="D6" s="111">
        <f t="shared" si="1"/>
        <v>698799.49999999988</v>
      </c>
      <c r="E6" s="111">
        <f t="shared" si="1"/>
        <v>0</v>
      </c>
      <c r="F6" s="111">
        <f t="shared" si="1"/>
        <v>802887.60000000009</v>
      </c>
      <c r="G6" s="111">
        <f t="shared" si="1"/>
        <v>740455</v>
      </c>
      <c r="H6" s="111" t="e">
        <f>H8+H10+H15+H24+H32</f>
        <v>#REF!</v>
      </c>
      <c r="I6" s="111">
        <f t="shared" ref="I6:I65" si="2">G6-F6</f>
        <v>-62432.600000000093</v>
      </c>
      <c r="J6" s="112">
        <f t="shared" ref="J6:J64" si="3">G6*100/B6</f>
        <v>22.167476255333952</v>
      </c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4"/>
      <c r="AI6" s="115"/>
    </row>
    <row r="7" spans="1:35" s="116" customFormat="1" ht="73.5" customHeight="1">
      <c r="A7" s="117" t="s">
        <v>67</v>
      </c>
      <c r="B7" s="118">
        <f t="shared" ref="B7:G7" si="4">B8</f>
        <v>2211577.4</v>
      </c>
      <c r="C7" s="118">
        <f t="shared" si="4"/>
        <v>94149.4</v>
      </c>
      <c r="D7" s="118">
        <f t="shared" si="4"/>
        <v>507479.6</v>
      </c>
      <c r="E7" s="118">
        <f t="shared" si="4"/>
        <v>0</v>
      </c>
      <c r="F7" s="118">
        <f t="shared" si="4"/>
        <v>569430</v>
      </c>
      <c r="G7" s="118">
        <f t="shared" si="4"/>
        <v>507479.6</v>
      </c>
      <c r="H7" s="119"/>
      <c r="I7" s="120">
        <f t="shared" si="2"/>
        <v>-61950.400000000023</v>
      </c>
      <c r="J7" s="121">
        <f t="shared" si="3"/>
        <v>22.946499634152531</v>
      </c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I7" s="115"/>
    </row>
    <row r="8" spans="1:35" s="116" customFormat="1" ht="65.25" customHeight="1">
      <c r="A8" s="124" t="s">
        <v>68</v>
      </c>
      <c r="B8" s="125">
        <v>2211577.4</v>
      </c>
      <c r="C8" s="125">
        <v>94149.4</v>
      </c>
      <c r="D8" s="126">
        <f t="shared" ref="D8:D25" si="5">E8+G8</f>
        <v>507479.6</v>
      </c>
      <c r="E8" s="126"/>
      <c r="F8" s="125">
        <f>455130-10530+124830</f>
        <v>569430</v>
      </c>
      <c r="G8" s="127">
        <v>507479.6</v>
      </c>
      <c r="H8" s="128"/>
      <c r="I8" s="129">
        <f t="shared" si="2"/>
        <v>-61950.400000000023</v>
      </c>
      <c r="J8" s="121">
        <f t="shared" si="3"/>
        <v>22.946499634152531</v>
      </c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1"/>
      <c r="AI8" s="115"/>
    </row>
    <row r="9" spans="1:35" s="116" customFormat="1" ht="66.75" customHeight="1">
      <c r="A9" s="132" t="s">
        <v>69</v>
      </c>
      <c r="B9" s="133">
        <v>33997.199999999997</v>
      </c>
      <c r="C9" s="133"/>
      <c r="D9" s="134">
        <f t="shared" si="5"/>
        <v>8645.7000000000007</v>
      </c>
      <c r="E9" s="134"/>
      <c r="F9" s="133">
        <f>8491.4+2833</f>
        <v>11324.4</v>
      </c>
      <c r="G9" s="135">
        <v>8645.7000000000007</v>
      </c>
      <c r="H9" s="136"/>
      <c r="I9" s="120">
        <f t="shared" si="2"/>
        <v>-2678.6999999999989</v>
      </c>
      <c r="J9" s="121">
        <f t="shared" si="3"/>
        <v>25.430623698422227</v>
      </c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0"/>
      <c r="AB9" s="130"/>
      <c r="AC9" s="130"/>
      <c r="AD9" s="130"/>
      <c r="AE9" s="130"/>
      <c r="AF9" s="130"/>
      <c r="AG9" s="130"/>
      <c r="AH9" s="131"/>
      <c r="AI9" s="115"/>
    </row>
    <row r="10" spans="1:35" s="116" customFormat="1" ht="78" customHeight="1">
      <c r="A10" s="117" t="s">
        <v>70</v>
      </c>
      <c r="B10" s="118">
        <f t="shared" ref="B10:G10" si="6">B12+B13+B14+B11</f>
        <v>298061.2</v>
      </c>
      <c r="C10" s="118">
        <f t="shared" si="6"/>
        <v>25211.1</v>
      </c>
      <c r="D10" s="118">
        <f t="shared" si="6"/>
        <v>52627.4</v>
      </c>
      <c r="E10" s="118">
        <f t="shared" si="6"/>
        <v>0</v>
      </c>
      <c r="F10" s="118">
        <f t="shared" si="6"/>
        <v>90551.200000000012</v>
      </c>
      <c r="G10" s="118">
        <f t="shared" si="6"/>
        <v>93723.700000000012</v>
      </c>
      <c r="H10" s="119">
        <f>SUM(H12:H13)</f>
        <v>0</v>
      </c>
      <c r="I10" s="120">
        <f t="shared" si="2"/>
        <v>3172.5</v>
      </c>
      <c r="J10" s="121">
        <f t="shared" si="3"/>
        <v>31.444448321351459</v>
      </c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3"/>
      <c r="AI10" s="115"/>
    </row>
    <row r="11" spans="1:35" s="116" customFormat="1" ht="112.5" customHeight="1">
      <c r="A11" s="138" t="s">
        <v>71</v>
      </c>
      <c r="B11" s="139">
        <v>241920</v>
      </c>
      <c r="C11" s="118"/>
      <c r="D11" s="118"/>
      <c r="E11" s="118"/>
      <c r="F11" s="139">
        <f>37781-8740+59139-47100</f>
        <v>41080</v>
      </c>
      <c r="G11" s="139">
        <v>41096.300000000003</v>
      </c>
      <c r="H11" s="119"/>
      <c r="I11" s="129">
        <f t="shared" si="2"/>
        <v>16.30000000000291</v>
      </c>
      <c r="J11" s="121">
        <f t="shared" si="3"/>
        <v>16.987557870370374</v>
      </c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3"/>
      <c r="AI11" s="115"/>
    </row>
    <row r="12" spans="1:35" s="116" customFormat="1" ht="60" customHeight="1">
      <c r="A12" s="124" t="s">
        <v>72</v>
      </c>
      <c r="B12" s="125">
        <v>0</v>
      </c>
      <c r="C12" s="125">
        <v>25211.1</v>
      </c>
      <c r="D12" s="126">
        <f t="shared" si="5"/>
        <v>33.5</v>
      </c>
      <c r="E12" s="140"/>
      <c r="F12" s="125">
        <v>0</v>
      </c>
      <c r="G12" s="127">
        <v>33.5</v>
      </c>
      <c r="H12" s="128"/>
      <c r="I12" s="129">
        <f t="shared" si="2"/>
        <v>33.5</v>
      </c>
      <c r="J12" s="121">
        <v>0</v>
      </c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1"/>
      <c r="AI12" s="115"/>
    </row>
    <row r="13" spans="1:35" s="116" customFormat="1" ht="57.75" customHeight="1">
      <c r="A13" s="124" t="s">
        <v>73</v>
      </c>
      <c r="B13" s="125">
        <v>3853.3</v>
      </c>
      <c r="C13" s="125"/>
      <c r="D13" s="126">
        <f t="shared" si="5"/>
        <v>6266.5</v>
      </c>
      <c r="E13" s="140"/>
      <c r="F13" s="125">
        <f>3519.3-366</f>
        <v>3153.3</v>
      </c>
      <c r="G13" s="127">
        <v>6266.5</v>
      </c>
      <c r="H13" s="128"/>
      <c r="I13" s="129">
        <f t="shared" si="2"/>
        <v>3113.2</v>
      </c>
      <c r="J13" s="121">
        <f t="shared" si="3"/>
        <v>162.62683933252018</v>
      </c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1"/>
      <c r="AI13" s="115"/>
    </row>
    <row r="14" spans="1:35" s="116" customFormat="1" ht="93.75" customHeight="1">
      <c r="A14" s="124" t="s">
        <v>74</v>
      </c>
      <c r="B14" s="125">
        <v>52287.9</v>
      </c>
      <c r="C14" s="125"/>
      <c r="D14" s="126">
        <f t="shared" si="5"/>
        <v>46327.4</v>
      </c>
      <c r="E14" s="140"/>
      <c r="F14" s="125">
        <f>30011-570+12276.9+4600</f>
        <v>46317.9</v>
      </c>
      <c r="G14" s="127">
        <v>46327.4</v>
      </c>
      <c r="H14" s="128"/>
      <c r="I14" s="129">
        <f t="shared" si="2"/>
        <v>9.5</v>
      </c>
      <c r="J14" s="121">
        <f t="shared" si="3"/>
        <v>88.60061314376749</v>
      </c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1"/>
      <c r="AI14" s="115"/>
    </row>
    <row r="15" spans="1:35" s="116" customFormat="1" ht="74.25" customHeight="1">
      <c r="A15" s="117" t="s">
        <v>75</v>
      </c>
      <c r="B15" s="118">
        <f t="shared" ref="B15:G15" si="7">B16+B18+B21</f>
        <v>726325.79999999993</v>
      </c>
      <c r="C15" s="118">
        <f t="shared" si="7"/>
        <v>29331.200000000001</v>
      </c>
      <c r="D15" s="118">
        <f t="shared" si="7"/>
        <v>112916.70000000001</v>
      </c>
      <c r="E15" s="118">
        <f t="shared" si="7"/>
        <v>0</v>
      </c>
      <c r="F15" s="118">
        <f t="shared" si="7"/>
        <v>112632</v>
      </c>
      <c r="G15" s="118">
        <f t="shared" si="7"/>
        <v>112916.70000000001</v>
      </c>
      <c r="H15" s="119">
        <f>SUM(H16:H18)+H21</f>
        <v>0</v>
      </c>
      <c r="I15" s="120">
        <f t="shared" si="2"/>
        <v>284.70000000001164</v>
      </c>
      <c r="J15" s="121">
        <f t="shared" si="3"/>
        <v>15.546287905510177</v>
      </c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3"/>
      <c r="AI15" s="115"/>
    </row>
    <row r="16" spans="1:35" s="116" customFormat="1" ht="109.5" customHeight="1">
      <c r="A16" s="124" t="s">
        <v>76</v>
      </c>
      <c r="B16" s="125">
        <v>136200.29999999999</v>
      </c>
      <c r="C16" s="125">
        <v>1000</v>
      </c>
      <c r="D16" s="126">
        <f t="shared" si="5"/>
        <v>7655.5</v>
      </c>
      <c r="E16" s="140"/>
      <c r="F16" s="125">
        <f>6871-488+1000</f>
        <v>7383</v>
      </c>
      <c r="G16" s="127">
        <v>7655.5</v>
      </c>
      <c r="H16" s="128"/>
      <c r="I16" s="129">
        <f t="shared" si="2"/>
        <v>272.5</v>
      </c>
      <c r="J16" s="121">
        <f t="shared" si="3"/>
        <v>5.6207658867124382</v>
      </c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1"/>
      <c r="AI16" s="115"/>
    </row>
    <row r="17" spans="1:35" s="116" customFormat="1" ht="60" hidden="1" customHeight="1">
      <c r="A17" s="124" t="s">
        <v>77</v>
      </c>
      <c r="B17" s="141"/>
      <c r="C17" s="141"/>
      <c r="D17" s="126">
        <f t="shared" si="5"/>
        <v>0</v>
      </c>
      <c r="E17" s="140"/>
      <c r="F17" s="125"/>
      <c r="G17" s="127">
        <f>SUM(K17:AI17)</f>
        <v>0</v>
      </c>
      <c r="H17" s="128"/>
      <c r="I17" s="129">
        <f t="shared" si="2"/>
        <v>0</v>
      </c>
      <c r="J17" s="121" t="e">
        <f t="shared" si="3"/>
        <v>#DIV/0!</v>
      </c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1"/>
      <c r="AI17" s="115"/>
    </row>
    <row r="18" spans="1:35" s="116" customFormat="1" ht="55.5" customHeight="1">
      <c r="A18" s="124" t="s">
        <v>78</v>
      </c>
      <c r="B18" s="141">
        <f>B19+B20</f>
        <v>253695.9</v>
      </c>
      <c r="C18" s="141"/>
      <c r="D18" s="126">
        <f t="shared" si="5"/>
        <v>29767</v>
      </c>
      <c r="E18" s="126">
        <f>E19+E20</f>
        <v>0</v>
      </c>
      <c r="F18" s="125">
        <f>F19+F20</f>
        <v>29764</v>
      </c>
      <c r="G18" s="127">
        <f>G19+G20</f>
        <v>29767</v>
      </c>
      <c r="H18" s="128"/>
      <c r="I18" s="129">
        <f t="shared" si="2"/>
        <v>3</v>
      </c>
      <c r="J18" s="121">
        <f t="shared" si="3"/>
        <v>11.733339009420334</v>
      </c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1"/>
      <c r="AI18" s="115"/>
    </row>
    <row r="19" spans="1:35" s="116" customFormat="1" ht="51.75" customHeight="1">
      <c r="A19" s="142" t="s">
        <v>79</v>
      </c>
      <c r="B19" s="143">
        <v>39132</v>
      </c>
      <c r="C19" s="143"/>
      <c r="D19" s="144">
        <f t="shared" si="5"/>
        <v>10764.5</v>
      </c>
      <c r="E19" s="145"/>
      <c r="F19" s="146">
        <f>10719-220+6000-5740</f>
        <v>10759</v>
      </c>
      <c r="G19" s="147">
        <v>10764.5</v>
      </c>
      <c r="H19" s="148"/>
      <c r="I19" s="129">
        <f t="shared" si="2"/>
        <v>5.5</v>
      </c>
      <c r="J19" s="121">
        <f t="shared" si="3"/>
        <v>27.508177450679749</v>
      </c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31"/>
      <c r="AI19" s="115"/>
    </row>
    <row r="20" spans="1:35" s="116" customFormat="1" ht="48.75" customHeight="1">
      <c r="A20" s="142" t="s">
        <v>80</v>
      </c>
      <c r="B20" s="143">
        <v>214563.9</v>
      </c>
      <c r="C20" s="143"/>
      <c r="D20" s="144">
        <f t="shared" si="5"/>
        <v>19002.5</v>
      </c>
      <c r="E20" s="145"/>
      <c r="F20" s="146">
        <f>13585+2500+2000+920</f>
        <v>19005</v>
      </c>
      <c r="G20" s="147">
        <v>19002.5</v>
      </c>
      <c r="H20" s="148"/>
      <c r="I20" s="129">
        <f t="shared" si="2"/>
        <v>-2.5</v>
      </c>
      <c r="J20" s="121">
        <f t="shared" si="3"/>
        <v>8.856336037888946</v>
      </c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31"/>
      <c r="AI20" s="115"/>
    </row>
    <row r="21" spans="1:35" s="116" customFormat="1" ht="64.5" customHeight="1">
      <c r="A21" s="124" t="s">
        <v>81</v>
      </c>
      <c r="B21" s="141">
        <f>B22+B23</f>
        <v>336429.6</v>
      </c>
      <c r="C21" s="141">
        <f t="shared" ref="C21:H21" si="8">C22+C23</f>
        <v>28331.200000000001</v>
      </c>
      <c r="D21" s="141">
        <f t="shared" si="8"/>
        <v>75494.200000000012</v>
      </c>
      <c r="E21" s="141">
        <f t="shared" si="8"/>
        <v>0</v>
      </c>
      <c r="F21" s="141">
        <f>F22+F23</f>
        <v>75485</v>
      </c>
      <c r="G21" s="141">
        <f>G22+G23</f>
        <v>75494.200000000012</v>
      </c>
      <c r="H21" s="127">
        <f t="shared" si="8"/>
        <v>0</v>
      </c>
      <c r="I21" s="129">
        <f t="shared" si="2"/>
        <v>9.2000000000116415</v>
      </c>
      <c r="J21" s="121">
        <f t="shared" si="3"/>
        <v>22.439820990780838</v>
      </c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50"/>
      <c r="AI21" s="115"/>
    </row>
    <row r="22" spans="1:35" s="116" customFormat="1" ht="54.75" customHeight="1">
      <c r="A22" s="142" t="s">
        <v>82</v>
      </c>
      <c r="B22" s="143">
        <v>249601.6</v>
      </c>
      <c r="C22" s="143">
        <v>0</v>
      </c>
      <c r="D22" s="144">
        <f t="shared" si="5"/>
        <v>68946.100000000006</v>
      </c>
      <c r="E22" s="140"/>
      <c r="F22" s="146">
        <f>62700+4420+59000-57180</f>
        <v>68940</v>
      </c>
      <c r="G22" s="147">
        <v>68946.100000000006</v>
      </c>
      <c r="H22" s="148"/>
      <c r="I22" s="120">
        <f t="shared" si="2"/>
        <v>6.1000000000058208</v>
      </c>
      <c r="J22" s="121">
        <f t="shared" si="3"/>
        <v>27.622459150902881</v>
      </c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51"/>
      <c r="AI22" s="115"/>
    </row>
    <row r="23" spans="1:35" s="116" customFormat="1" ht="60.75" customHeight="1">
      <c r="A23" s="142" t="s">
        <v>83</v>
      </c>
      <c r="B23" s="143">
        <v>86828</v>
      </c>
      <c r="C23" s="143">
        <v>28331.200000000001</v>
      </c>
      <c r="D23" s="144">
        <f t="shared" si="5"/>
        <v>6548.1</v>
      </c>
      <c r="E23" s="140"/>
      <c r="F23" s="146">
        <f>5035+1180+500-170</f>
        <v>6545</v>
      </c>
      <c r="G23" s="147">
        <v>6548.1</v>
      </c>
      <c r="H23" s="148"/>
      <c r="I23" s="120">
        <f t="shared" si="2"/>
        <v>3.1000000000003638</v>
      </c>
      <c r="J23" s="121">
        <f t="shared" si="3"/>
        <v>7.5414612797715019</v>
      </c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51"/>
      <c r="AI23" s="115"/>
    </row>
    <row r="24" spans="1:35" s="116" customFormat="1" ht="59.25" customHeight="1">
      <c r="A24" s="117" t="s">
        <v>84</v>
      </c>
      <c r="B24" s="118">
        <f>B25+B27+B28+B29+B30+B31</f>
        <v>70314.899999999994</v>
      </c>
      <c r="C24" s="118">
        <f>C25+C27+C28+C29+C30+C31</f>
        <v>1168.0999999999999</v>
      </c>
      <c r="D24" s="118">
        <f>D25+D27+D28+D29+D30+D31</f>
        <v>17130.100000000002</v>
      </c>
      <c r="E24" s="118">
        <f>E25+E27+E28+E29+E30+E31</f>
        <v>0</v>
      </c>
      <c r="F24" s="118">
        <f>F25+F27+F28+F29+F30+F31</f>
        <v>18950.000000000004</v>
      </c>
      <c r="G24" s="118">
        <f>G25+G27+G28+G29+G30+G31+0.1</f>
        <v>17689.300000000003</v>
      </c>
      <c r="H24" s="119" t="e">
        <f>H25+#REF!+H27</f>
        <v>#REF!</v>
      </c>
      <c r="I24" s="120">
        <f t="shared" si="2"/>
        <v>-1260.7000000000007</v>
      </c>
      <c r="J24" s="121">
        <f t="shared" si="3"/>
        <v>25.157256854521592</v>
      </c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3"/>
      <c r="AI24" s="115"/>
    </row>
    <row r="25" spans="1:35" s="116" customFormat="1" ht="118.5" customHeight="1">
      <c r="A25" s="152" t="s">
        <v>85</v>
      </c>
      <c r="B25" s="153">
        <v>41583.9</v>
      </c>
      <c r="C25" s="153">
        <v>790.6</v>
      </c>
      <c r="D25" s="154">
        <f t="shared" si="5"/>
        <v>11354.2</v>
      </c>
      <c r="E25" s="155"/>
      <c r="F25" s="153">
        <f>9737.2-1500+3500</f>
        <v>11737.2</v>
      </c>
      <c r="G25" s="156">
        <v>11354.2</v>
      </c>
      <c r="H25" s="157"/>
      <c r="I25" s="120">
        <f t="shared" si="2"/>
        <v>-383</v>
      </c>
      <c r="J25" s="121">
        <f t="shared" si="3"/>
        <v>27.30431729587653</v>
      </c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1"/>
      <c r="AI25" s="115"/>
    </row>
    <row r="26" spans="1:35" s="116" customFormat="1" ht="173.25" hidden="1" customHeight="1">
      <c r="A26" s="152" t="s">
        <v>86</v>
      </c>
      <c r="B26" s="153"/>
      <c r="C26" s="153"/>
      <c r="D26" s="154"/>
      <c r="E26" s="155"/>
      <c r="F26" s="153"/>
      <c r="G26" s="156"/>
      <c r="H26" s="157"/>
      <c r="I26" s="120">
        <f t="shared" si="2"/>
        <v>0</v>
      </c>
      <c r="J26" s="121" t="e">
        <f t="shared" si="3"/>
        <v>#DIV/0!</v>
      </c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1"/>
      <c r="AI26" s="115"/>
    </row>
    <row r="27" spans="1:35" s="116" customFormat="1" ht="147" customHeight="1">
      <c r="A27" s="152" t="s">
        <v>87</v>
      </c>
      <c r="B27" s="153">
        <v>4950</v>
      </c>
      <c r="C27" s="153">
        <v>377.5</v>
      </c>
      <c r="D27" s="154">
        <f>E27+G27</f>
        <v>1715.2</v>
      </c>
      <c r="E27" s="155"/>
      <c r="F27" s="153">
        <f>700+500+400</f>
        <v>1600</v>
      </c>
      <c r="G27" s="156">
        <v>1715.2</v>
      </c>
      <c r="H27" s="157"/>
      <c r="I27" s="120">
        <f t="shared" si="2"/>
        <v>115.20000000000005</v>
      </c>
      <c r="J27" s="121">
        <f t="shared" si="3"/>
        <v>34.650505050505053</v>
      </c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1"/>
      <c r="AI27" s="115"/>
    </row>
    <row r="28" spans="1:35" s="116" customFormat="1" ht="144" customHeight="1">
      <c r="A28" s="152" t="s">
        <v>88</v>
      </c>
      <c r="B28" s="153">
        <v>21796.9</v>
      </c>
      <c r="C28" s="153"/>
      <c r="D28" s="154">
        <f>E28+G28</f>
        <v>4060.7</v>
      </c>
      <c r="E28" s="155"/>
      <c r="F28" s="153">
        <f>4208.7-1200+2000</f>
        <v>5008.7</v>
      </c>
      <c r="G28" s="156">
        <v>4060.7</v>
      </c>
      <c r="H28" s="157"/>
      <c r="I28" s="120">
        <f t="shared" si="2"/>
        <v>-948</v>
      </c>
      <c r="J28" s="121">
        <f t="shared" si="3"/>
        <v>18.62971339961187</v>
      </c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1"/>
      <c r="AI28" s="115"/>
    </row>
    <row r="29" spans="1:35" s="116" customFormat="1" ht="109.5" customHeight="1">
      <c r="A29" s="152" t="s">
        <v>89</v>
      </c>
      <c r="B29" s="153">
        <v>287.7</v>
      </c>
      <c r="C29" s="153"/>
      <c r="D29" s="154"/>
      <c r="E29" s="155"/>
      <c r="F29" s="153">
        <f>47.7+20</f>
        <v>67.7</v>
      </c>
      <c r="G29" s="156">
        <v>102.4</v>
      </c>
      <c r="H29" s="157"/>
      <c r="I29" s="120">
        <f t="shared" si="2"/>
        <v>34.700000000000003</v>
      </c>
      <c r="J29" s="121">
        <f t="shared" si="3"/>
        <v>35.592631213069168</v>
      </c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1"/>
      <c r="AI29" s="115"/>
    </row>
    <row r="30" spans="1:35" s="116" customFormat="1" ht="135.75" customHeight="1">
      <c r="A30" s="152" t="s">
        <v>90</v>
      </c>
      <c r="B30" s="153">
        <v>1646.4</v>
      </c>
      <c r="C30" s="153"/>
      <c r="D30" s="154"/>
      <c r="E30" s="155"/>
      <c r="F30" s="153">
        <f>366.4+150</f>
        <v>516.4</v>
      </c>
      <c r="G30" s="156">
        <v>366.7</v>
      </c>
      <c r="H30" s="157"/>
      <c r="I30" s="120">
        <f t="shared" si="2"/>
        <v>-149.69999999999999</v>
      </c>
      <c r="J30" s="121">
        <f t="shared" si="3"/>
        <v>22.272837706511176</v>
      </c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1"/>
      <c r="AI30" s="115"/>
    </row>
    <row r="31" spans="1:35" s="116" customFormat="1" ht="97.5" customHeight="1">
      <c r="A31" s="152" t="s">
        <v>91</v>
      </c>
      <c r="B31" s="153">
        <v>50</v>
      </c>
      <c r="C31" s="153"/>
      <c r="D31" s="154"/>
      <c r="E31" s="155"/>
      <c r="F31" s="153">
        <f>15+5</f>
        <v>20</v>
      </c>
      <c r="G31" s="156">
        <v>90</v>
      </c>
      <c r="H31" s="157"/>
      <c r="I31" s="120">
        <f t="shared" si="2"/>
        <v>70</v>
      </c>
      <c r="J31" s="121">
        <f t="shared" si="3"/>
        <v>180</v>
      </c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1"/>
      <c r="AI31" s="115"/>
    </row>
    <row r="32" spans="1:35" s="116" customFormat="1" ht="147" hidden="1" customHeight="1">
      <c r="A32" s="117" t="s">
        <v>92</v>
      </c>
      <c r="B32" s="118"/>
      <c r="C32" s="118"/>
      <c r="D32" s="140"/>
      <c r="E32" s="140"/>
      <c r="F32" s="118"/>
      <c r="G32" s="120"/>
      <c r="H32" s="120">
        <f>F32-E32</f>
        <v>0</v>
      </c>
      <c r="I32" s="111">
        <f t="shared" si="2"/>
        <v>0</v>
      </c>
      <c r="J32" s="112" t="e">
        <f t="shared" si="3"/>
        <v>#DIV/0!</v>
      </c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3"/>
      <c r="AI32" s="115"/>
    </row>
    <row r="33" spans="1:35" s="116" customFormat="1" ht="80.25" customHeight="1">
      <c r="A33" s="110" t="s">
        <v>93</v>
      </c>
      <c r="B33" s="111">
        <f t="shared" ref="B33:G33" si="9">B34+B35+B41+B42+B43+B44+B47+B48+B49+B50+B52+B53+B54+B57+B58+B61+B65</f>
        <v>348363</v>
      </c>
      <c r="C33" s="111">
        <f t="shared" si="9"/>
        <v>36923.9</v>
      </c>
      <c r="D33" s="111">
        <f t="shared" si="9"/>
        <v>158008.49999999997</v>
      </c>
      <c r="E33" s="111">
        <f t="shared" si="9"/>
        <v>0</v>
      </c>
      <c r="F33" s="111">
        <f t="shared" si="9"/>
        <v>105926.69999999998</v>
      </c>
      <c r="G33" s="111">
        <f t="shared" si="9"/>
        <v>185023.8</v>
      </c>
      <c r="H33" s="111" t="e">
        <f>H34+H35+H42+H43+H44+H45+H48+#REF!+#REF!+H51+H54+H58+H61+H62+H65</f>
        <v>#REF!</v>
      </c>
      <c r="I33" s="111">
        <f t="shared" si="2"/>
        <v>79097.100000000006</v>
      </c>
      <c r="J33" s="112">
        <f t="shared" si="3"/>
        <v>53.112356938021549</v>
      </c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5"/>
    </row>
    <row r="34" spans="1:35" s="116" customFormat="1" ht="135" customHeight="1">
      <c r="A34" s="124" t="s">
        <v>94</v>
      </c>
      <c r="B34" s="125">
        <v>633</v>
      </c>
      <c r="C34" s="125"/>
      <c r="D34" s="126">
        <f>E34+G34</f>
        <v>538</v>
      </c>
      <c r="E34" s="140"/>
      <c r="F34" s="125">
        <v>538</v>
      </c>
      <c r="G34" s="125">
        <v>538</v>
      </c>
      <c r="H34" s="125"/>
      <c r="I34" s="129">
        <f t="shared" si="2"/>
        <v>0</v>
      </c>
      <c r="J34" s="121">
        <f t="shared" si="3"/>
        <v>84.99210110584518</v>
      </c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1"/>
      <c r="AI34" s="115"/>
    </row>
    <row r="35" spans="1:35" s="116" customFormat="1" ht="135" customHeight="1">
      <c r="A35" s="117" t="s">
        <v>95</v>
      </c>
      <c r="B35" s="118">
        <f t="shared" ref="B35:G35" si="10">B36+B38+B39+B40</f>
        <v>276136.80000000005</v>
      </c>
      <c r="C35" s="118">
        <f t="shared" si="10"/>
        <v>31363.4</v>
      </c>
      <c r="D35" s="118">
        <f t="shared" si="10"/>
        <v>136143.9</v>
      </c>
      <c r="E35" s="118">
        <f t="shared" si="10"/>
        <v>0</v>
      </c>
      <c r="F35" s="118">
        <f t="shared" si="10"/>
        <v>86618.39999999998</v>
      </c>
      <c r="G35" s="118">
        <f t="shared" si="10"/>
        <v>136974.6</v>
      </c>
      <c r="H35" s="119" t="e">
        <f>#REF!+H36+H40+H42</f>
        <v>#REF!</v>
      </c>
      <c r="I35" s="120">
        <f t="shared" si="2"/>
        <v>50356.200000000026</v>
      </c>
      <c r="J35" s="121">
        <f t="shared" si="3"/>
        <v>49.603891983973156</v>
      </c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3"/>
      <c r="AI35" s="115"/>
    </row>
    <row r="36" spans="1:35" s="116" customFormat="1" ht="180.75" customHeight="1">
      <c r="A36" s="138" t="s">
        <v>96</v>
      </c>
      <c r="B36" s="139">
        <f>199643+37774.5</f>
        <v>237417.5</v>
      </c>
      <c r="C36" s="139">
        <v>15539.2</v>
      </c>
      <c r="D36" s="158">
        <f t="shared" ref="D36:D50" si="11">E36+G36</f>
        <v>99032.9</v>
      </c>
      <c r="E36" s="134"/>
      <c r="F36" s="139">
        <f>53798.4+20248.5</f>
        <v>74046.899999999994</v>
      </c>
      <c r="G36" s="129">
        <v>99032.9</v>
      </c>
      <c r="H36" s="159"/>
      <c r="I36" s="129">
        <f t="shared" si="2"/>
        <v>24986</v>
      </c>
      <c r="J36" s="121">
        <f t="shared" si="3"/>
        <v>41.712552781492519</v>
      </c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51"/>
      <c r="AI36" s="115"/>
    </row>
    <row r="37" spans="1:35" s="116" customFormat="1" ht="29.25" hidden="1" customHeight="1">
      <c r="A37" s="138" t="s">
        <v>97</v>
      </c>
      <c r="B37" s="139"/>
      <c r="C37" s="139"/>
      <c r="D37" s="158">
        <f t="shared" si="11"/>
        <v>0</v>
      </c>
      <c r="E37" s="134"/>
      <c r="F37" s="139"/>
      <c r="G37" s="129"/>
      <c r="H37" s="159"/>
      <c r="I37" s="129">
        <f t="shared" si="2"/>
        <v>0</v>
      </c>
      <c r="J37" s="121" t="e">
        <f t="shared" si="3"/>
        <v>#DIV/0!</v>
      </c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51"/>
      <c r="AI37" s="115"/>
    </row>
    <row r="38" spans="1:35" s="116" customFormat="1" ht="186" customHeight="1">
      <c r="A38" s="138" t="s">
        <v>98</v>
      </c>
      <c r="B38" s="139">
        <v>29901</v>
      </c>
      <c r="C38" s="139"/>
      <c r="D38" s="158">
        <f>E38+G38</f>
        <v>33003</v>
      </c>
      <c r="E38" s="134"/>
      <c r="F38" s="139">
        <f>7672.4+2100</f>
        <v>9772.4</v>
      </c>
      <c r="G38" s="129">
        <v>33003</v>
      </c>
      <c r="H38" s="159"/>
      <c r="I38" s="129">
        <f t="shared" si="2"/>
        <v>23230.6</v>
      </c>
      <c r="J38" s="121">
        <f t="shared" si="3"/>
        <v>110.37423497541889</v>
      </c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51"/>
      <c r="AI38" s="115"/>
    </row>
    <row r="39" spans="1:35" s="116" customFormat="1" ht="178.5" customHeight="1">
      <c r="A39" s="138" t="s">
        <v>99</v>
      </c>
      <c r="B39" s="139">
        <v>1204.4000000000001</v>
      </c>
      <c r="C39" s="139"/>
      <c r="D39" s="158"/>
      <c r="E39" s="134"/>
      <c r="F39" s="139">
        <f>297.6+100.6</f>
        <v>398.20000000000005</v>
      </c>
      <c r="G39" s="129">
        <v>830.7</v>
      </c>
      <c r="H39" s="159"/>
      <c r="I39" s="129">
        <f t="shared" si="2"/>
        <v>432.5</v>
      </c>
      <c r="J39" s="121">
        <f t="shared" si="3"/>
        <v>68.972102291597466</v>
      </c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51"/>
      <c r="AI39" s="115"/>
    </row>
    <row r="40" spans="1:35" s="116" customFormat="1" ht="124.5" customHeight="1">
      <c r="A40" s="138" t="s">
        <v>100</v>
      </c>
      <c r="B40" s="139">
        <v>7613.9</v>
      </c>
      <c r="C40" s="139">
        <v>15824.2</v>
      </c>
      <c r="D40" s="158">
        <f t="shared" si="11"/>
        <v>4108</v>
      </c>
      <c r="E40" s="134"/>
      <c r="F40" s="139">
        <f>1750.9+650</f>
        <v>2400.9</v>
      </c>
      <c r="G40" s="129">
        <v>4108</v>
      </c>
      <c r="H40" s="159"/>
      <c r="I40" s="129">
        <f t="shared" si="2"/>
        <v>1707.1</v>
      </c>
      <c r="J40" s="121">
        <f t="shared" si="3"/>
        <v>53.953952639251895</v>
      </c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51"/>
      <c r="AI40" s="115"/>
    </row>
    <row r="41" spans="1:35" s="116" customFormat="1" ht="81" customHeight="1">
      <c r="A41" s="138" t="s">
        <v>101</v>
      </c>
      <c r="B41" s="139">
        <v>83.3</v>
      </c>
      <c r="C41" s="139"/>
      <c r="D41" s="158">
        <f t="shared" si="11"/>
        <v>88.4</v>
      </c>
      <c r="E41" s="134"/>
      <c r="F41" s="139">
        <f>13.2+7</f>
        <v>20.2</v>
      </c>
      <c r="G41" s="129">
        <v>88.4</v>
      </c>
      <c r="H41" s="159"/>
      <c r="I41" s="129">
        <f t="shared" si="2"/>
        <v>68.2</v>
      </c>
      <c r="J41" s="121">
        <f t="shared" si="3"/>
        <v>106.12244897959184</v>
      </c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51"/>
      <c r="AI41" s="115"/>
    </row>
    <row r="42" spans="1:35" s="116" customFormat="1" ht="169.5" customHeight="1">
      <c r="A42" s="124" t="s">
        <v>102</v>
      </c>
      <c r="B42" s="125">
        <v>883.7</v>
      </c>
      <c r="C42" s="125">
        <v>409</v>
      </c>
      <c r="D42" s="126">
        <f t="shared" si="11"/>
        <v>0</v>
      </c>
      <c r="E42" s="140"/>
      <c r="F42" s="125">
        <v>883.7</v>
      </c>
      <c r="G42" s="129">
        <v>0</v>
      </c>
      <c r="H42" s="159"/>
      <c r="I42" s="129">
        <f t="shared" si="2"/>
        <v>-883.7</v>
      </c>
      <c r="J42" s="121">
        <f t="shared" si="3"/>
        <v>0</v>
      </c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1"/>
      <c r="AI42" s="115"/>
    </row>
    <row r="43" spans="1:35" s="116" customFormat="1" ht="70.5" customHeight="1">
      <c r="A43" s="124" t="s">
        <v>103</v>
      </c>
      <c r="B43" s="125">
        <v>24960.6</v>
      </c>
      <c r="C43" s="125">
        <v>2158</v>
      </c>
      <c r="D43" s="126">
        <f t="shared" si="11"/>
        <v>7696.2</v>
      </c>
      <c r="E43" s="140"/>
      <c r="F43" s="125">
        <f>5154.2+2841.6</f>
        <v>7995.7999999999993</v>
      </c>
      <c r="G43" s="129">
        <f>3176.3+4519.9</f>
        <v>7696.2</v>
      </c>
      <c r="H43" s="159"/>
      <c r="I43" s="129">
        <f t="shared" si="2"/>
        <v>-299.59999999999945</v>
      </c>
      <c r="J43" s="121">
        <f t="shared" si="3"/>
        <v>30.833393428042598</v>
      </c>
      <c r="K43" s="130"/>
      <c r="L43" s="130"/>
      <c r="M43" s="130"/>
      <c r="N43" s="130"/>
      <c r="O43" s="130">
        <v>3</v>
      </c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1"/>
      <c r="AI43" s="115"/>
    </row>
    <row r="44" spans="1:35" s="116" customFormat="1" ht="60.75" customHeight="1">
      <c r="A44" s="124" t="s">
        <v>104</v>
      </c>
      <c r="B44" s="125">
        <v>463.8</v>
      </c>
      <c r="C44" s="125">
        <v>950</v>
      </c>
      <c r="D44" s="126">
        <f t="shared" si="11"/>
        <v>926.3</v>
      </c>
      <c r="E44" s="140"/>
      <c r="F44" s="125">
        <f>245+51.8</f>
        <v>296.8</v>
      </c>
      <c r="G44" s="129">
        <v>926.3</v>
      </c>
      <c r="H44" s="159"/>
      <c r="I44" s="129">
        <f t="shared" si="2"/>
        <v>629.5</v>
      </c>
      <c r="J44" s="121">
        <f t="shared" si="3"/>
        <v>199.71970677015955</v>
      </c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1"/>
      <c r="AI44" s="115"/>
    </row>
    <row r="45" spans="1:35" s="116" customFormat="1" ht="96" hidden="1" customHeight="1">
      <c r="A45" s="124" t="s">
        <v>105</v>
      </c>
      <c r="B45" s="125"/>
      <c r="C45" s="125">
        <v>42.9</v>
      </c>
      <c r="D45" s="126">
        <f t="shared" si="11"/>
        <v>0</v>
      </c>
      <c r="E45" s="140"/>
      <c r="F45" s="125"/>
      <c r="G45" s="129"/>
      <c r="H45" s="159"/>
      <c r="I45" s="129">
        <f t="shared" si="2"/>
        <v>0</v>
      </c>
      <c r="J45" s="121" t="e">
        <f t="shared" si="3"/>
        <v>#DIV/0!</v>
      </c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1"/>
      <c r="AI45" s="115"/>
    </row>
    <row r="46" spans="1:35" s="116" customFormat="1" ht="100.5" hidden="1" customHeight="1">
      <c r="A46" s="124" t="s">
        <v>106</v>
      </c>
      <c r="B46" s="125"/>
      <c r="C46" s="125">
        <v>0</v>
      </c>
      <c r="D46" s="126">
        <f t="shared" si="11"/>
        <v>0</v>
      </c>
      <c r="E46" s="140"/>
      <c r="F46" s="125"/>
      <c r="G46" s="129"/>
      <c r="H46" s="159"/>
      <c r="I46" s="129">
        <f t="shared" si="2"/>
        <v>0</v>
      </c>
      <c r="J46" s="121" t="e">
        <f t="shared" si="3"/>
        <v>#DIV/0!</v>
      </c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1"/>
      <c r="AI46" s="115"/>
    </row>
    <row r="47" spans="1:35" s="116" customFormat="1" ht="69.75" customHeight="1">
      <c r="A47" s="124" t="s">
        <v>107</v>
      </c>
      <c r="B47" s="125">
        <v>2540.8000000000002</v>
      </c>
      <c r="C47" s="125"/>
      <c r="D47" s="126"/>
      <c r="E47" s="140"/>
      <c r="F47" s="125">
        <f>577.7+217.7</f>
        <v>795.40000000000009</v>
      </c>
      <c r="G47" s="129">
        <v>602.6</v>
      </c>
      <c r="H47" s="159"/>
      <c r="I47" s="129">
        <f t="shared" si="2"/>
        <v>-192.80000000000007</v>
      </c>
      <c r="J47" s="121">
        <f t="shared" si="3"/>
        <v>23.716939546599495</v>
      </c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1"/>
      <c r="AI47" s="115"/>
    </row>
    <row r="48" spans="1:35" s="116" customFormat="1" ht="55.5" customHeight="1">
      <c r="A48" s="124" t="s">
        <v>108</v>
      </c>
      <c r="B48" s="125">
        <v>41.6</v>
      </c>
      <c r="C48" s="125"/>
      <c r="D48" s="126">
        <f t="shared" si="11"/>
        <v>460.6</v>
      </c>
      <c r="E48" s="140"/>
      <c r="F48" s="125">
        <f>7+4.5</f>
        <v>11.5</v>
      </c>
      <c r="G48" s="129">
        <v>460.6</v>
      </c>
      <c r="H48" s="159"/>
      <c r="I48" s="129">
        <f t="shared" si="2"/>
        <v>449.1</v>
      </c>
      <c r="J48" s="121" t="s">
        <v>125</v>
      </c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1"/>
      <c r="AI48" s="115"/>
    </row>
    <row r="49" spans="1:35" s="116" customFormat="1" ht="51.75" customHeight="1">
      <c r="A49" s="124" t="s">
        <v>126</v>
      </c>
      <c r="B49" s="125">
        <v>289.39999999999998</v>
      </c>
      <c r="C49" s="125"/>
      <c r="D49" s="126">
        <f t="shared" si="11"/>
        <v>1313.3</v>
      </c>
      <c r="E49" s="140"/>
      <c r="F49" s="125">
        <f>16+18.3</f>
        <v>34.299999999999997</v>
      </c>
      <c r="G49" s="129">
        <v>1313.3</v>
      </c>
      <c r="H49" s="159"/>
      <c r="I49" s="129">
        <f t="shared" si="2"/>
        <v>1279</v>
      </c>
      <c r="J49" s="121">
        <f t="shared" si="3"/>
        <v>453.80096751900487</v>
      </c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1"/>
      <c r="AI49" s="115"/>
    </row>
    <row r="50" spans="1:35" s="116" customFormat="1" ht="106.5" customHeight="1">
      <c r="A50" s="124" t="s">
        <v>109</v>
      </c>
      <c r="B50" s="125">
        <v>583.70000000000005</v>
      </c>
      <c r="C50" s="125"/>
      <c r="D50" s="126">
        <f t="shared" si="11"/>
        <v>477.5</v>
      </c>
      <c r="E50" s="140"/>
      <c r="F50" s="125">
        <v>583.70000000000005</v>
      </c>
      <c r="G50" s="129">
        <v>477.5</v>
      </c>
      <c r="H50" s="159"/>
      <c r="I50" s="129">
        <f t="shared" si="2"/>
        <v>-106.20000000000005</v>
      </c>
      <c r="J50" s="121">
        <f t="shared" si="3"/>
        <v>81.805722117526116</v>
      </c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1"/>
      <c r="AI50" s="115"/>
    </row>
    <row r="51" spans="1:35" s="116" customFormat="1" ht="103.5" hidden="1" customHeight="1">
      <c r="A51" s="124" t="s">
        <v>110</v>
      </c>
      <c r="B51" s="125"/>
      <c r="C51" s="125"/>
      <c r="D51" s="126"/>
      <c r="E51" s="140"/>
      <c r="F51" s="125"/>
      <c r="G51" s="129"/>
      <c r="H51" s="159"/>
      <c r="I51" s="129">
        <f t="shared" si="2"/>
        <v>0</v>
      </c>
      <c r="J51" s="121" t="e">
        <f t="shared" si="3"/>
        <v>#DIV/0!</v>
      </c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1"/>
      <c r="AI51" s="115"/>
    </row>
    <row r="52" spans="1:35" s="116" customFormat="1" ht="120.75" customHeight="1">
      <c r="A52" s="138" t="s">
        <v>111</v>
      </c>
      <c r="B52" s="139">
        <f>587.5+214.6</f>
        <v>802.1</v>
      </c>
      <c r="C52" s="139"/>
      <c r="D52" s="158">
        <f>E52+G52</f>
        <v>52.8</v>
      </c>
      <c r="E52" s="134"/>
      <c r="F52" s="139">
        <f>76+38</f>
        <v>114</v>
      </c>
      <c r="G52" s="129">
        <f>40.8+12</f>
        <v>52.8</v>
      </c>
      <c r="H52" s="159"/>
      <c r="I52" s="129">
        <f t="shared" si="2"/>
        <v>-61.2</v>
      </c>
      <c r="J52" s="121">
        <f t="shared" si="3"/>
        <v>6.5827203590574737</v>
      </c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60"/>
      <c r="AI52" s="115"/>
    </row>
    <row r="53" spans="1:35" s="116" customFormat="1" ht="75" customHeight="1">
      <c r="A53" s="138" t="s">
        <v>112</v>
      </c>
      <c r="B53" s="139">
        <v>578.20000000000005</v>
      </c>
      <c r="C53" s="139"/>
      <c r="D53" s="158">
        <f>E53+G53</f>
        <v>188.6</v>
      </c>
      <c r="E53" s="134"/>
      <c r="F53" s="139">
        <v>0</v>
      </c>
      <c r="G53" s="129">
        <v>188.6</v>
      </c>
      <c r="H53" s="159"/>
      <c r="I53" s="129">
        <f t="shared" si="2"/>
        <v>188.6</v>
      </c>
      <c r="J53" s="121">
        <f t="shared" si="3"/>
        <v>32.618471117260462</v>
      </c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60"/>
      <c r="AI53" s="115"/>
    </row>
    <row r="54" spans="1:35" s="116" customFormat="1" ht="48" customHeight="1">
      <c r="A54" s="138" t="s">
        <v>113</v>
      </c>
      <c r="B54" s="139">
        <v>0</v>
      </c>
      <c r="C54" s="139">
        <f>SUM(C55:C56)</f>
        <v>0</v>
      </c>
      <c r="D54" s="139">
        <f>SUM(D55:D56)</f>
        <v>0</v>
      </c>
      <c r="E54" s="139">
        <f>SUM(E55:E56)</f>
        <v>0</v>
      </c>
      <c r="F54" s="139">
        <v>0</v>
      </c>
      <c r="G54" s="139">
        <v>23862.5</v>
      </c>
      <c r="H54" s="159">
        <f>H55+H56</f>
        <v>0</v>
      </c>
      <c r="I54" s="129">
        <f t="shared" si="2"/>
        <v>23862.5</v>
      </c>
      <c r="J54" s="121">
        <v>0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15"/>
    </row>
    <row r="55" spans="1:35" s="116" customFormat="1" ht="72" hidden="1" customHeight="1">
      <c r="A55" s="142" t="s">
        <v>114</v>
      </c>
      <c r="B55" s="146">
        <v>19950.900000000001</v>
      </c>
      <c r="C55" s="146"/>
      <c r="D55" s="144"/>
      <c r="E55" s="145"/>
      <c r="F55" s="146">
        <f>5590.9+4410</f>
        <v>10000.9</v>
      </c>
      <c r="G55" s="156">
        <v>18918.7</v>
      </c>
      <c r="H55" s="157"/>
      <c r="I55" s="129">
        <f t="shared" si="2"/>
        <v>8917.8000000000011</v>
      </c>
      <c r="J55" s="121">
        <f t="shared" si="3"/>
        <v>94.826298562972084</v>
      </c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51"/>
      <c r="AI55" s="115"/>
    </row>
    <row r="56" spans="1:35" s="116" customFormat="1" ht="98.25" hidden="1" customHeight="1">
      <c r="A56" s="142" t="s">
        <v>115</v>
      </c>
      <c r="B56" s="146">
        <v>3723.7</v>
      </c>
      <c r="C56" s="146"/>
      <c r="D56" s="144"/>
      <c r="E56" s="145"/>
      <c r="F56" s="146">
        <v>3723.7</v>
      </c>
      <c r="G56" s="156">
        <v>3862.4</v>
      </c>
      <c r="H56" s="157"/>
      <c r="I56" s="129">
        <f t="shared" si="2"/>
        <v>138.70000000000027</v>
      </c>
      <c r="J56" s="121">
        <f t="shared" si="3"/>
        <v>103.72478985954831</v>
      </c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51"/>
      <c r="AI56" s="115"/>
    </row>
    <row r="57" spans="1:35" s="116" customFormat="1" ht="60.75" customHeight="1">
      <c r="A57" s="138" t="s">
        <v>116</v>
      </c>
      <c r="B57" s="139">
        <v>24264.799999999999</v>
      </c>
      <c r="C57" s="139"/>
      <c r="D57" s="158"/>
      <c r="E57" s="134"/>
      <c r="F57" s="139">
        <f>1664.8+1100</f>
        <v>2764.8</v>
      </c>
      <c r="G57" s="129">
        <v>1719.5</v>
      </c>
      <c r="H57" s="159"/>
      <c r="I57" s="129">
        <f t="shared" si="2"/>
        <v>-1045.3000000000002</v>
      </c>
      <c r="J57" s="121">
        <f t="shared" si="3"/>
        <v>7.0863967557944019</v>
      </c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51"/>
      <c r="AI57" s="115"/>
    </row>
    <row r="58" spans="1:35" s="116" customFormat="1" ht="53.25" customHeight="1">
      <c r="A58" s="124" t="s">
        <v>117</v>
      </c>
      <c r="B58" s="125">
        <f>16039.9+61.3</f>
        <v>16101.199999999999</v>
      </c>
      <c r="C58" s="125">
        <v>2043.5</v>
      </c>
      <c r="D58" s="126">
        <f t="shared" ref="D58:D65" si="12">E58+G58</f>
        <v>10130.5</v>
      </c>
      <c r="E58" s="126"/>
      <c r="F58" s="125">
        <f>3940.5+1329.6</f>
        <v>5270.1</v>
      </c>
      <c r="G58" s="129">
        <v>10130.5</v>
      </c>
      <c r="H58" s="159"/>
      <c r="I58" s="129">
        <f t="shared" si="2"/>
        <v>4860.3999999999996</v>
      </c>
      <c r="J58" s="121">
        <f t="shared" si="3"/>
        <v>62.917670732616209</v>
      </c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1"/>
      <c r="AI58" s="115"/>
    </row>
    <row r="59" spans="1:35" s="116" customFormat="1" ht="3" hidden="1" customHeight="1">
      <c r="A59" s="152" t="s">
        <v>118</v>
      </c>
      <c r="B59" s="153">
        <v>539.1</v>
      </c>
      <c r="C59" s="153"/>
      <c r="D59" s="126">
        <f t="shared" si="12"/>
        <v>0</v>
      </c>
      <c r="E59" s="154"/>
      <c r="F59" s="153"/>
      <c r="G59" s="129"/>
      <c r="H59" s="157"/>
      <c r="I59" s="129">
        <f t="shared" si="2"/>
        <v>0</v>
      </c>
      <c r="J59" s="121">
        <f t="shared" si="3"/>
        <v>0</v>
      </c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30"/>
      <c r="AB59" s="130"/>
      <c r="AC59" s="130"/>
      <c r="AD59" s="130"/>
      <c r="AE59" s="130"/>
      <c r="AF59" s="130"/>
      <c r="AG59" s="130"/>
      <c r="AH59" s="131"/>
      <c r="AI59" s="115"/>
    </row>
    <row r="60" spans="1:35" s="116" customFormat="1" ht="23.25" hidden="1" customHeight="1">
      <c r="A60" s="152" t="s">
        <v>119</v>
      </c>
      <c r="B60" s="153">
        <v>30.6</v>
      </c>
      <c r="C60" s="153"/>
      <c r="D60" s="126">
        <f t="shared" si="12"/>
        <v>0</v>
      </c>
      <c r="E60" s="154"/>
      <c r="F60" s="153"/>
      <c r="G60" s="129"/>
      <c r="H60" s="157"/>
      <c r="I60" s="129">
        <f t="shared" si="2"/>
        <v>0</v>
      </c>
      <c r="J60" s="121">
        <f t="shared" si="3"/>
        <v>0</v>
      </c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30"/>
      <c r="AB60" s="130"/>
      <c r="AC60" s="130"/>
      <c r="AD60" s="130"/>
      <c r="AE60" s="130"/>
      <c r="AF60" s="130"/>
      <c r="AG60" s="130"/>
      <c r="AH60" s="131"/>
      <c r="AI60" s="115"/>
    </row>
    <row r="61" spans="1:35" s="116" customFormat="1" ht="57" customHeight="1">
      <c r="A61" s="124" t="s">
        <v>120</v>
      </c>
      <c r="B61" s="125">
        <v>0</v>
      </c>
      <c r="C61" s="125"/>
      <c r="D61" s="126">
        <f t="shared" si="12"/>
        <v>-20.9</v>
      </c>
      <c r="E61" s="140"/>
      <c r="F61" s="125">
        <v>0</v>
      </c>
      <c r="G61" s="129">
        <v>-20.9</v>
      </c>
      <c r="H61" s="159"/>
      <c r="I61" s="129">
        <f t="shared" si="2"/>
        <v>-20.9</v>
      </c>
      <c r="J61" s="121">
        <v>0</v>
      </c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1"/>
      <c r="AI61" s="115"/>
    </row>
    <row r="62" spans="1:35" s="116" customFormat="1" ht="66" hidden="1" customHeight="1">
      <c r="A62" s="124" t="s">
        <v>121</v>
      </c>
      <c r="B62" s="125"/>
      <c r="C62" s="125">
        <v>114.9</v>
      </c>
      <c r="D62" s="126">
        <f t="shared" si="12"/>
        <v>0</v>
      </c>
      <c r="E62" s="140"/>
      <c r="F62" s="125"/>
      <c r="G62" s="140">
        <f>SUM(K62:AH62)</f>
        <v>0</v>
      </c>
      <c r="H62" s="118"/>
      <c r="I62" s="129">
        <f t="shared" si="2"/>
        <v>0</v>
      </c>
      <c r="J62" s="121" t="e">
        <f t="shared" si="3"/>
        <v>#DIV/0!</v>
      </c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1"/>
      <c r="AI62" s="115"/>
    </row>
    <row r="63" spans="1:35" s="164" customFormat="1" ht="66" hidden="1" customHeight="1">
      <c r="A63" s="142" t="s">
        <v>122</v>
      </c>
      <c r="B63" s="146"/>
      <c r="C63" s="146"/>
      <c r="D63" s="126">
        <f t="shared" si="12"/>
        <v>0</v>
      </c>
      <c r="E63" s="140"/>
      <c r="F63" s="146"/>
      <c r="G63" s="126">
        <f>SUM(K63:AH63)</f>
        <v>0</v>
      </c>
      <c r="H63" s="162"/>
      <c r="I63" s="129">
        <f t="shared" si="2"/>
        <v>0</v>
      </c>
      <c r="J63" s="121" t="e">
        <f t="shared" si="3"/>
        <v>#DIV/0!</v>
      </c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51"/>
      <c r="AI63" s="163"/>
    </row>
    <row r="64" spans="1:35" s="164" customFormat="1" ht="63.75" hidden="1" customHeight="1">
      <c r="A64" s="124" t="s">
        <v>123</v>
      </c>
      <c r="B64" s="146"/>
      <c r="C64" s="146"/>
      <c r="D64" s="126">
        <f t="shared" si="12"/>
        <v>0</v>
      </c>
      <c r="E64" s="140"/>
      <c r="F64" s="146"/>
      <c r="G64" s="126">
        <f>SUM(K64:AH64)</f>
        <v>0</v>
      </c>
      <c r="H64" s="162"/>
      <c r="I64" s="129">
        <f t="shared" si="2"/>
        <v>0</v>
      </c>
      <c r="J64" s="121" t="e">
        <f t="shared" si="3"/>
        <v>#DIV/0!</v>
      </c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51"/>
      <c r="AI64" s="163"/>
    </row>
    <row r="65" spans="1:35" s="164" customFormat="1" ht="54.75" customHeight="1">
      <c r="A65" s="124" t="s">
        <v>124</v>
      </c>
      <c r="B65" s="146">
        <v>0</v>
      </c>
      <c r="C65" s="146"/>
      <c r="D65" s="126">
        <f t="shared" si="12"/>
        <v>13.3</v>
      </c>
      <c r="E65" s="140"/>
      <c r="F65" s="146">
        <v>0</v>
      </c>
      <c r="G65" s="127">
        <v>13.3</v>
      </c>
      <c r="H65" s="165"/>
      <c r="I65" s="129">
        <f t="shared" si="2"/>
        <v>13.3</v>
      </c>
      <c r="J65" s="121">
        <v>0</v>
      </c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51"/>
      <c r="AI65" s="163"/>
    </row>
    <row r="66" spans="1:35" s="96" customFormat="1" ht="45.75">
      <c r="A66" s="169"/>
      <c r="B66" s="172"/>
      <c r="C66" s="172"/>
      <c r="D66" s="172"/>
      <c r="E66" s="172"/>
      <c r="F66" s="174"/>
      <c r="G66" s="174"/>
      <c r="H66" s="174"/>
      <c r="I66" s="174"/>
      <c r="J66" s="169"/>
      <c r="K66" s="170"/>
      <c r="L66" s="170"/>
      <c r="M66" s="170"/>
      <c r="N66" s="171"/>
      <c r="O66" s="171"/>
      <c r="P66" s="171"/>
      <c r="Q66" s="171"/>
      <c r="R66" s="95"/>
      <c r="S66" s="95"/>
      <c r="T66" s="95"/>
      <c r="U66" s="95"/>
      <c r="V66" s="95"/>
      <c r="W66" s="88"/>
      <c r="X66" s="88"/>
      <c r="Y66" s="88"/>
      <c r="Z66" s="88"/>
      <c r="AA66" s="88"/>
      <c r="AB66" s="95"/>
      <c r="AC66" s="95"/>
      <c r="AD66" s="95"/>
      <c r="AE66" s="95"/>
      <c r="AF66" s="95"/>
      <c r="AG66" s="95"/>
      <c r="AH66" s="167"/>
    </row>
    <row r="67" spans="1:35" s="96" customFormat="1" ht="45.75">
      <c r="A67" s="169"/>
      <c r="B67" s="172"/>
      <c r="C67" s="172"/>
      <c r="D67" s="172"/>
      <c r="E67" s="174"/>
      <c r="F67" s="174"/>
      <c r="G67" s="174"/>
      <c r="H67" s="174"/>
      <c r="I67" s="174"/>
      <c r="J67" s="169"/>
      <c r="K67" s="170"/>
      <c r="L67" s="170"/>
      <c r="M67" s="170"/>
      <c r="N67" s="171"/>
      <c r="O67" s="171"/>
      <c r="P67" s="171"/>
      <c r="Q67" s="171"/>
      <c r="R67" s="95"/>
      <c r="S67" s="95"/>
      <c r="T67" s="95"/>
      <c r="U67" s="95"/>
      <c r="V67" s="95"/>
      <c r="W67" s="88"/>
      <c r="X67" s="88"/>
      <c r="Y67" s="88"/>
      <c r="Z67" s="88"/>
      <c r="AA67" s="88"/>
      <c r="AB67" s="95"/>
      <c r="AC67" s="95"/>
      <c r="AD67" s="95"/>
      <c r="AE67" s="95"/>
      <c r="AF67" s="95"/>
      <c r="AG67" s="95"/>
      <c r="AH67" s="167"/>
    </row>
    <row r="68" spans="1:35" s="96" customFormat="1" ht="45.75">
      <c r="A68" s="169"/>
      <c r="B68" s="172"/>
      <c r="C68" s="172"/>
      <c r="D68" s="172"/>
      <c r="E68" s="172"/>
      <c r="F68" s="174"/>
      <c r="G68" s="174"/>
      <c r="H68" s="174"/>
      <c r="I68" s="174"/>
      <c r="J68" s="169"/>
      <c r="K68" s="170"/>
      <c r="L68" s="170"/>
      <c r="M68" s="170"/>
      <c r="N68" s="171"/>
      <c r="O68" s="171"/>
      <c r="P68" s="171"/>
      <c r="Q68" s="171"/>
      <c r="R68" s="95"/>
      <c r="S68" s="95"/>
      <c r="T68" s="95"/>
      <c r="U68" s="95"/>
      <c r="V68" s="95"/>
      <c r="W68" s="88"/>
      <c r="X68" s="88"/>
      <c r="Y68" s="88"/>
      <c r="Z68" s="88"/>
      <c r="AA68" s="88"/>
      <c r="AB68" s="95"/>
      <c r="AC68" s="95"/>
      <c r="AD68" s="95"/>
      <c r="AE68" s="95"/>
      <c r="AF68" s="95"/>
      <c r="AG68" s="95"/>
      <c r="AH68" s="167"/>
    </row>
    <row r="69" spans="1:35" s="96" customFormat="1">
      <c r="A69" s="169"/>
      <c r="B69" s="174"/>
      <c r="C69" s="174"/>
      <c r="D69" s="174"/>
      <c r="E69" s="172"/>
      <c r="F69" s="174"/>
      <c r="G69" s="174"/>
      <c r="H69" s="174"/>
      <c r="I69" s="174"/>
      <c r="J69" s="169"/>
      <c r="K69" s="94"/>
      <c r="L69" s="94"/>
      <c r="M69" s="94"/>
      <c r="N69" s="95"/>
      <c r="O69" s="95"/>
      <c r="P69" s="95"/>
      <c r="Q69" s="95"/>
      <c r="R69" s="95"/>
      <c r="S69" s="95"/>
      <c r="T69" s="95"/>
      <c r="U69" s="95"/>
      <c r="V69" s="95"/>
      <c r="W69" s="88"/>
      <c r="X69" s="88"/>
      <c r="Y69" s="88"/>
      <c r="Z69" s="88"/>
      <c r="AA69" s="88"/>
      <c r="AB69" s="95"/>
      <c r="AC69" s="95"/>
      <c r="AD69" s="95"/>
      <c r="AE69" s="95"/>
      <c r="AF69" s="95"/>
      <c r="AG69" s="95"/>
      <c r="AH69" s="167"/>
    </row>
    <row r="70" spans="1:35" s="96" customFormat="1">
      <c r="A70" s="169"/>
      <c r="B70" s="174"/>
      <c r="C70" s="174"/>
      <c r="D70" s="174"/>
      <c r="E70" s="172"/>
      <c r="F70" s="174"/>
      <c r="G70" s="174"/>
      <c r="H70" s="174"/>
      <c r="I70" s="174"/>
      <c r="J70" s="169"/>
      <c r="K70" s="94"/>
      <c r="L70" s="94"/>
      <c r="M70" s="94"/>
      <c r="N70" s="95"/>
      <c r="O70" s="95"/>
      <c r="P70" s="95"/>
      <c r="Q70" s="95"/>
      <c r="R70" s="95"/>
      <c r="S70" s="95"/>
      <c r="T70" s="95"/>
      <c r="U70" s="95"/>
      <c r="V70" s="95"/>
      <c r="W70" s="88"/>
      <c r="X70" s="88"/>
      <c r="Y70" s="88"/>
      <c r="Z70" s="88"/>
      <c r="AA70" s="88"/>
      <c r="AB70" s="95"/>
      <c r="AC70" s="95"/>
      <c r="AD70" s="95"/>
      <c r="AE70" s="95"/>
      <c r="AF70" s="95"/>
      <c r="AG70" s="95"/>
      <c r="AH70" s="173"/>
    </row>
    <row r="71" spans="1:35" s="96" customFormat="1">
      <c r="A71" s="169"/>
      <c r="B71" s="174"/>
      <c r="C71" s="174"/>
      <c r="D71" s="174"/>
      <c r="E71" s="172"/>
      <c r="F71" s="174"/>
      <c r="G71" s="174"/>
      <c r="H71" s="174"/>
      <c r="I71" s="174"/>
      <c r="J71" s="169"/>
      <c r="K71" s="94"/>
      <c r="L71" s="94"/>
      <c r="M71" s="94"/>
      <c r="N71" s="95"/>
      <c r="O71" s="95"/>
      <c r="P71" s="95"/>
      <c r="Q71" s="95"/>
      <c r="R71" s="95"/>
      <c r="S71" s="95"/>
      <c r="T71" s="95"/>
      <c r="U71" s="95"/>
      <c r="V71" s="95"/>
      <c r="W71" s="88"/>
      <c r="X71" s="88"/>
      <c r="Y71" s="88"/>
      <c r="Z71" s="88"/>
      <c r="AA71" s="88"/>
      <c r="AB71" s="95"/>
      <c r="AC71" s="95"/>
      <c r="AD71" s="95"/>
      <c r="AE71" s="95"/>
      <c r="AF71" s="95"/>
      <c r="AG71" s="95"/>
      <c r="AH71" s="166"/>
    </row>
    <row r="72" spans="1:35" s="169" customFormat="1">
      <c r="G72" s="168"/>
      <c r="K72" s="94"/>
      <c r="L72" s="94"/>
      <c r="M72" s="94"/>
      <c r="N72" s="95"/>
      <c r="O72" s="95"/>
      <c r="P72" s="95"/>
      <c r="Q72" s="95"/>
      <c r="R72" s="95"/>
      <c r="S72" s="95"/>
      <c r="T72" s="95"/>
      <c r="U72" s="95"/>
      <c r="V72" s="95"/>
      <c r="W72" s="88"/>
      <c r="X72" s="88"/>
      <c r="Y72" s="88"/>
      <c r="Z72" s="88"/>
      <c r="AA72" s="88"/>
      <c r="AB72" s="95"/>
      <c r="AC72" s="95"/>
      <c r="AD72" s="95"/>
      <c r="AE72" s="95"/>
      <c r="AF72" s="95"/>
      <c r="AG72" s="95"/>
      <c r="AH72" s="95"/>
      <c r="AI72" s="96"/>
    </row>
    <row r="73" spans="1:35" s="169" customFormat="1">
      <c r="G73" s="168"/>
      <c r="K73" s="94"/>
      <c r="L73" s="94"/>
      <c r="M73" s="94"/>
      <c r="N73" s="95"/>
      <c r="O73" s="95"/>
      <c r="P73" s="95"/>
      <c r="Q73" s="95"/>
      <c r="R73" s="95"/>
      <c r="S73" s="95"/>
      <c r="T73" s="95"/>
      <c r="U73" s="95"/>
      <c r="V73" s="95"/>
      <c r="W73" s="88"/>
      <c r="X73" s="88"/>
      <c r="Y73" s="88"/>
      <c r="Z73" s="88"/>
      <c r="AA73" s="88"/>
      <c r="AB73" s="95"/>
      <c r="AC73" s="95"/>
      <c r="AD73" s="95"/>
      <c r="AE73" s="95"/>
      <c r="AF73" s="95"/>
      <c r="AG73" s="95"/>
      <c r="AH73" s="95"/>
      <c r="AI73" s="96"/>
    </row>
    <row r="74" spans="1:35" s="169" customFormat="1">
      <c r="G74" s="168"/>
      <c r="K74" s="94"/>
      <c r="L74" s="94"/>
      <c r="M74" s="94"/>
      <c r="N74" s="95"/>
      <c r="O74" s="95"/>
      <c r="P74" s="95"/>
      <c r="Q74" s="95"/>
      <c r="R74" s="95"/>
      <c r="S74" s="95"/>
      <c r="T74" s="95"/>
      <c r="U74" s="95"/>
      <c r="V74" s="95"/>
      <c r="W74" s="88"/>
      <c r="X74" s="88"/>
      <c r="Y74" s="88"/>
      <c r="Z74" s="88"/>
      <c r="AA74" s="88"/>
      <c r="AB74" s="95"/>
      <c r="AC74" s="95"/>
      <c r="AD74" s="95"/>
      <c r="AE74" s="95"/>
      <c r="AF74" s="95"/>
      <c r="AG74" s="95"/>
      <c r="AH74" s="95"/>
      <c r="AI74" s="96"/>
    </row>
    <row r="75" spans="1:35" s="169" customFormat="1">
      <c r="G75" s="168"/>
      <c r="K75" s="94"/>
      <c r="L75" s="94"/>
      <c r="M75" s="94"/>
      <c r="N75" s="95"/>
      <c r="O75" s="95"/>
      <c r="P75" s="95"/>
      <c r="Q75" s="95"/>
      <c r="R75" s="95"/>
      <c r="S75" s="95"/>
      <c r="T75" s="95"/>
      <c r="U75" s="95"/>
      <c r="V75" s="95"/>
      <c r="W75" s="88"/>
      <c r="X75" s="88"/>
      <c r="Y75" s="88"/>
      <c r="Z75" s="88"/>
      <c r="AA75" s="88"/>
      <c r="AB75" s="95"/>
      <c r="AC75" s="95"/>
      <c r="AD75" s="95"/>
      <c r="AE75" s="95"/>
      <c r="AF75" s="95"/>
      <c r="AG75" s="95"/>
      <c r="AH75" s="95"/>
      <c r="AI75" s="96"/>
    </row>
    <row r="76" spans="1:35" s="169" customFormat="1">
      <c r="G76" s="168"/>
      <c r="K76" s="94"/>
      <c r="L76" s="94"/>
      <c r="M76" s="94"/>
      <c r="N76" s="95"/>
      <c r="O76" s="95"/>
      <c r="P76" s="95"/>
      <c r="Q76" s="95"/>
      <c r="R76" s="95"/>
      <c r="S76" s="95"/>
      <c r="T76" s="95"/>
      <c r="U76" s="95"/>
      <c r="V76" s="95"/>
      <c r="W76" s="88"/>
      <c r="X76" s="88"/>
      <c r="Y76" s="88"/>
      <c r="Z76" s="88"/>
      <c r="AA76" s="88"/>
      <c r="AB76" s="95"/>
      <c r="AC76" s="95"/>
      <c r="AD76" s="95"/>
      <c r="AE76" s="95"/>
      <c r="AF76" s="95"/>
      <c r="AG76" s="95"/>
      <c r="AH76" s="95"/>
      <c r="AI76" s="96"/>
    </row>
    <row r="77" spans="1:35" s="169" customFormat="1">
      <c r="G77" s="168"/>
      <c r="K77" s="94"/>
      <c r="L77" s="94"/>
      <c r="M77" s="94"/>
      <c r="N77" s="95"/>
      <c r="O77" s="95"/>
      <c r="P77" s="95"/>
      <c r="Q77" s="95"/>
      <c r="R77" s="95"/>
      <c r="S77" s="95"/>
      <c r="T77" s="95"/>
      <c r="U77" s="95"/>
      <c r="V77" s="95"/>
      <c r="W77" s="88"/>
      <c r="X77" s="88"/>
      <c r="Y77" s="88"/>
      <c r="Z77" s="88"/>
      <c r="AA77" s="88"/>
      <c r="AB77" s="95"/>
      <c r="AC77" s="95"/>
      <c r="AD77" s="95"/>
      <c r="AE77" s="95"/>
      <c r="AF77" s="95"/>
      <c r="AG77" s="95"/>
      <c r="AH77" s="95"/>
      <c r="AI77" s="96"/>
    </row>
    <row r="78" spans="1:35" s="169" customFormat="1">
      <c r="G78" s="168"/>
      <c r="K78" s="94"/>
      <c r="L78" s="94"/>
      <c r="M78" s="94"/>
      <c r="N78" s="95"/>
      <c r="O78" s="95"/>
      <c r="P78" s="95"/>
      <c r="Q78" s="95"/>
      <c r="R78" s="95"/>
      <c r="S78" s="95"/>
      <c r="T78" s="95"/>
      <c r="U78" s="95"/>
      <c r="V78" s="95"/>
      <c r="W78" s="88"/>
      <c r="X78" s="88"/>
      <c r="Y78" s="88"/>
      <c r="Z78" s="88"/>
      <c r="AA78" s="88"/>
      <c r="AB78" s="95"/>
      <c r="AC78" s="95"/>
      <c r="AD78" s="95"/>
      <c r="AE78" s="95"/>
      <c r="AF78" s="95"/>
      <c r="AG78" s="95"/>
      <c r="AH78" s="95"/>
      <c r="AI78" s="96"/>
    </row>
    <row r="79" spans="1:35" s="169" customFormat="1">
      <c r="G79" s="168"/>
      <c r="K79" s="94"/>
      <c r="L79" s="94"/>
      <c r="M79" s="94"/>
      <c r="N79" s="95"/>
      <c r="O79" s="95"/>
      <c r="P79" s="95"/>
      <c r="Q79" s="95"/>
      <c r="R79" s="95"/>
      <c r="S79" s="95"/>
      <c r="T79" s="95"/>
      <c r="U79" s="95"/>
      <c r="V79" s="95"/>
      <c r="W79" s="88"/>
      <c r="X79" s="88"/>
      <c r="Y79" s="88"/>
      <c r="Z79" s="88"/>
      <c r="AA79" s="88"/>
      <c r="AB79" s="95"/>
      <c r="AC79" s="95"/>
      <c r="AD79" s="95"/>
      <c r="AE79" s="95"/>
      <c r="AF79" s="95"/>
      <c r="AG79" s="95"/>
      <c r="AH79" s="95"/>
      <c r="AI79" s="96"/>
    </row>
    <row r="80" spans="1:35" s="169" customFormat="1">
      <c r="G80" s="168"/>
      <c r="K80" s="94"/>
      <c r="L80" s="94"/>
      <c r="M80" s="94"/>
      <c r="N80" s="95"/>
      <c r="O80" s="95"/>
      <c r="P80" s="95"/>
      <c r="Q80" s="95"/>
      <c r="R80" s="95"/>
      <c r="S80" s="95"/>
      <c r="T80" s="95"/>
      <c r="U80" s="95"/>
      <c r="V80" s="95"/>
      <c r="W80" s="88"/>
      <c r="X80" s="88"/>
      <c r="Y80" s="88"/>
      <c r="Z80" s="88"/>
      <c r="AA80" s="88"/>
      <c r="AB80" s="95"/>
      <c r="AC80" s="95"/>
      <c r="AD80" s="95"/>
      <c r="AE80" s="95"/>
      <c r="AF80" s="95"/>
      <c r="AG80" s="95"/>
      <c r="AH80" s="95"/>
      <c r="AI80" s="96"/>
    </row>
    <row r="81" spans="7:35" s="169" customFormat="1">
      <c r="G81" s="168"/>
      <c r="K81" s="94"/>
      <c r="L81" s="94"/>
      <c r="M81" s="94"/>
      <c r="N81" s="95"/>
      <c r="O81" s="95"/>
      <c r="P81" s="95"/>
      <c r="Q81" s="95"/>
      <c r="R81" s="95"/>
      <c r="S81" s="95"/>
      <c r="T81" s="95"/>
      <c r="U81" s="95"/>
      <c r="V81" s="95"/>
      <c r="W81" s="88"/>
      <c r="X81" s="88"/>
      <c r="Y81" s="88"/>
      <c r="Z81" s="88"/>
      <c r="AA81" s="88"/>
      <c r="AB81" s="95"/>
      <c r="AC81" s="95"/>
      <c r="AD81" s="95"/>
      <c r="AE81" s="95"/>
      <c r="AF81" s="95"/>
      <c r="AG81" s="95"/>
      <c r="AH81" s="95"/>
      <c r="AI81" s="96"/>
    </row>
    <row r="82" spans="7:35" s="169" customFormat="1">
      <c r="G82" s="168"/>
      <c r="K82" s="94"/>
      <c r="L82" s="94"/>
      <c r="M82" s="94"/>
      <c r="N82" s="95"/>
      <c r="O82" s="95"/>
      <c r="P82" s="95"/>
      <c r="Q82" s="95"/>
      <c r="R82" s="95"/>
      <c r="S82" s="95"/>
      <c r="T82" s="95"/>
      <c r="U82" s="95"/>
      <c r="V82" s="95"/>
      <c r="W82" s="88"/>
      <c r="X82" s="88"/>
      <c r="Y82" s="88"/>
      <c r="Z82" s="88"/>
      <c r="AA82" s="88"/>
      <c r="AB82" s="95"/>
      <c r="AC82" s="95"/>
      <c r="AD82" s="95"/>
      <c r="AE82" s="95"/>
      <c r="AF82" s="95"/>
      <c r="AG82" s="95"/>
      <c r="AH82" s="95"/>
      <c r="AI82" s="96"/>
    </row>
    <row r="83" spans="7:35" s="169" customFormat="1">
      <c r="G83" s="168"/>
      <c r="K83" s="94"/>
      <c r="L83" s="94"/>
      <c r="M83" s="94"/>
      <c r="N83" s="95"/>
      <c r="O83" s="95"/>
      <c r="P83" s="95"/>
      <c r="Q83" s="95"/>
      <c r="R83" s="95"/>
      <c r="S83" s="95"/>
      <c r="T83" s="95"/>
      <c r="U83" s="95"/>
      <c r="V83" s="95"/>
      <c r="W83" s="88"/>
      <c r="X83" s="88"/>
      <c r="Y83" s="88"/>
      <c r="Z83" s="88"/>
      <c r="AA83" s="88"/>
      <c r="AB83" s="95"/>
      <c r="AC83" s="95"/>
      <c r="AD83" s="95"/>
      <c r="AE83" s="95"/>
      <c r="AF83" s="95"/>
      <c r="AG83" s="95"/>
      <c r="AH83" s="95"/>
      <c r="AI83" s="96"/>
    </row>
    <row r="84" spans="7:35" s="169" customFormat="1">
      <c r="G84" s="168"/>
      <c r="K84" s="94"/>
      <c r="L84" s="94"/>
      <c r="M84" s="94"/>
      <c r="N84" s="95"/>
      <c r="O84" s="95"/>
      <c r="P84" s="95"/>
      <c r="Q84" s="95"/>
      <c r="R84" s="95"/>
      <c r="S84" s="95"/>
      <c r="T84" s="95"/>
      <c r="U84" s="95"/>
      <c r="V84" s="95"/>
      <c r="W84" s="88"/>
      <c r="X84" s="88"/>
      <c r="Y84" s="88"/>
      <c r="Z84" s="88"/>
      <c r="AA84" s="88"/>
      <c r="AB84" s="95"/>
      <c r="AC84" s="95"/>
      <c r="AD84" s="95"/>
      <c r="AE84" s="95"/>
      <c r="AF84" s="95"/>
      <c r="AG84" s="95"/>
      <c r="AH84" s="95"/>
      <c r="AI84" s="96"/>
    </row>
    <row r="85" spans="7:35" s="169" customFormat="1">
      <c r="G85" s="168"/>
      <c r="K85" s="94"/>
      <c r="L85" s="94"/>
      <c r="M85" s="94"/>
      <c r="N85" s="95"/>
      <c r="O85" s="95"/>
      <c r="P85" s="95"/>
      <c r="Q85" s="95"/>
      <c r="R85" s="95"/>
      <c r="S85" s="95"/>
      <c r="T85" s="95"/>
      <c r="U85" s="95"/>
      <c r="V85" s="95"/>
      <c r="W85" s="88"/>
      <c r="X85" s="88"/>
      <c r="Y85" s="88"/>
      <c r="Z85" s="88"/>
      <c r="AA85" s="88"/>
      <c r="AB85" s="95"/>
      <c r="AC85" s="95"/>
      <c r="AD85" s="95"/>
      <c r="AE85" s="95"/>
      <c r="AF85" s="95"/>
      <c r="AG85" s="95"/>
      <c r="AH85" s="95"/>
      <c r="AI85" s="96"/>
    </row>
    <row r="86" spans="7:35" s="169" customFormat="1">
      <c r="G86" s="168"/>
      <c r="K86" s="94"/>
      <c r="L86" s="94"/>
      <c r="M86" s="94"/>
      <c r="N86" s="95"/>
      <c r="O86" s="95"/>
      <c r="P86" s="95"/>
      <c r="Q86" s="95"/>
      <c r="R86" s="95"/>
      <c r="S86" s="95"/>
      <c r="T86" s="95"/>
      <c r="U86" s="95"/>
      <c r="V86" s="95"/>
      <c r="W86" s="88"/>
      <c r="X86" s="88"/>
      <c r="Y86" s="88"/>
      <c r="Z86" s="88"/>
      <c r="AA86" s="88"/>
      <c r="AB86" s="95"/>
      <c r="AC86" s="95"/>
      <c r="AD86" s="95"/>
      <c r="AE86" s="95"/>
      <c r="AF86" s="95"/>
      <c r="AG86" s="95"/>
      <c r="AH86" s="95"/>
      <c r="AI86" s="96"/>
    </row>
    <row r="87" spans="7:35" s="169" customFormat="1">
      <c r="G87" s="168"/>
      <c r="K87" s="94"/>
      <c r="L87" s="94"/>
      <c r="M87" s="94"/>
      <c r="N87" s="95"/>
      <c r="O87" s="95"/>
      <c r="P87" s="95"/>
      <c r="Q87" s="95"/>
      <c r="R87" s="95"/>
      <c r="S87" s="95"/>
      <c r="T87" s="95"/>
      <c r="U87" s="95"/>
      <c r="V87" s="95"/>
      <c r="W87" s="88"/>
      <c r="X87" s="88"/>
      <c r="Y87" s="88"/>
      <c r="Z87" s="88"/>
      <c r="AA87" s="88"/>
      <c r="AB87" s="95"/>
      <c r="AC87" s="95"/>
      <c r="AD87" s="95"/>
      <c r="AE87" s="95"/>
      <c r="AF87" s="95"/>
      <c r="AG87" s="95"/>
      <c r="AH87" s="95"/>
      <c r="AI87" s="96"/>
    </row>
    <row r="88" spans="7:35" s="169" customFormat="1">
      <c r="G88" s="168"/>
      <c r="K88" s="94"/>
      <c r="L88" s="94"/>
      <c r="M88" s="94"/>
      <c r="N88" s="95"/>
      <c r="O88" s="95"/>
      <c r="P88" s="95"/>
      <c r="Q88" s="95"/>
      <c r="R88" s="95"/>
      <c r="S88" s="95"/>
      <c r="T88" s="95"/>
      <c r="U88" s="95"/>
      <c r="V88" s="95"/>
      <c r="W88" s="88"/>
      <c r="X88" s="88"/>
      <c r="Y88" s="88"/>
      <c r="Z88" s="88"/>
      <c r="AA88" s="88"/>
      <c r="AB88" s="95"/>
      <c r="AC88" s="95"/>
      <c r="AD88" s="95"/>
      <c r="AE88" s="95"/>
      <c r="AF88" s="95"/>
      <c r="AG88" s="95"/>
      <c r="AH88" s="95"/>
      <c r="AI88" s="96"/>
    </row>
    <row r="89" spans="7:35" s="169" customFormat="1">
      <c r="G89" s="168"/>
      <c r="K89" s="94"/>
      <c r="L89" s="94"/>
      <c r="M89" s="94"/>
      <c r="N89" s="95"/>
      <c r="O89" s="95"/>
      <c r="P89" s="95"/>
      <c r="Q89" s="95"/>
      <c r="R89" s="95"/>
      <c r="S89" s="95"/>
      <c r="T89" s="95"/>
      <c r="U89" s="95"/>
      <c r="V89" s="95"/>
      <c r="W89" s="88"/>
      <c r="X89" s="88"/>
      <c r="Y89" s="88"/>
      <c r="Z89" s="88"/>
      <c r="AA89" s="88"/>
      <c r="AB89" s="95"/>
      <c r="AC89" s="95"/>
      <c r="AD89" s="95"/>
      <c r="AE89" s="95"/>
      <c r="AF89" s="95"/>
      <c r="AG89" s="95"/>
      <c r="AH89" s="95"/>
      <c r="AI89" s="96"/>
    </row>
    <row r="90" spans="7:35" s="169" customFormat="1">
      <c r="G90" s="168"/>
      <c r="K90" s="94"/>
      <c r="L90" s="94"/>
      <c r="M90" s="94"/>
      <c r="N90" s="95"/>
      <c r="O90" s="95"/>
      <c r="P90" s="95"/>
      <c r="Q90" s="95"/>
      <c r="R90" s="95"/>
      <c r="S90" s="95"/>
      <c r="T90" s="95"/>
      <c r="U90" s="95"/>
      <c r="V90" s="95"/>
      <c r="W90" s="88"/>
      <c r="X90" s="88"/>
      <c r="Y90" s="88"/>
      <c r="Z90" s="88"/>
      <c r="AA90" s="88"/>
      <c r="AB90" s="95"/>
      <c r="AC90" s="95"/>
      <c r="AD90" s="95"/>
      <c r="AE90" s="95"/>
      <c r="AF90" s="95"/>
      <c r="AG90" s="95"/>
      <c r="AH90" s="95"/>
      <c r="AI90" s="96"/>
    </row>
    <row r="91" spans="7:35" s="169" customFormat="1">
      <c r="G91" s="168"/>
      <c r="K91" s="94"/>
      <c r="L91" s="94"/>
      <c r="M91" s="94"/>
      <c r="N91" s="95"/>
      <c r="O91" s="95"/>
      <c r="P91" s="95"/>
      <c r="Q91" s="95"/>
      <c r="R91" s="95"/>
      <c r="S91" s="95"/>
      <c r="T91" s="95"/>
      <c r="U91" s="95"/>
      <c r="V91" s="95"/>
      <c r="W91" s="88"/>
      <c r="X91" s="88"/>
      <c r="Y91" s="88"/>
      <c r="Z91" s="88"/>
      <c r="AA91" s="88"/>
      <c r="AB91" s="95"/>
      <c r="AC91" s="95"/>
      <c r="AD91" s="95"/>
      <c r="AE91" s="95"/>
      <c r="AF91" s="95"/>
      <c r="AG91" s="95"/>
      <c r="AH91" s="95"/>
      <c r="AI91" s="96"/>
    </row>
    <row r="92" spans="7:35" s="169" customFormat="1">
      <c r="G92" s="168"/>
      <c r="K92" s="94"/>
      <c r="L92" s="94"/>
      <c r="M92" s="94"/>
      <c r="N92" s="95"/>
      <c r="O92" s="95"/>
      <c r="P92" s="95"/>
      <c r="Q92" s="95"/>
      <c r="R92" s="95"/>
      <c r="S92" s="95"/>
      <c r="T92" s="95"/>
      <c r="U92" s="95"/>
      <c r="V92" s="95"/>
      <c r="W92" s="88"/>
      <c r="X92" s="88"/>
      <c r="Y92" s="88"/>
      <c r="Z92" s="88"/>
      <c r="AA92" s="88"/>
      <c r="AB92" s="95"/>
      <c r="AC92" s="95"/>
      <c r="AD92" s="95"/>
      <c r="AE92" s="95"/>
      <c r="AF92" s="95"/>
      <c r="AG92" s="95"/>
      <c r="AH92" s="95"/>
      <c r="AI92" s="96"/>
    </row>
    <row r="93" spans="7:35" s="169" customFormat="1">
      <c r="G93" s="168"/>
      <c r="K93" s="94"/>
      <c r="L93" s="94"/>
      <c r="M93" s="94"/>
      <c r="N93" s="95"/>
      <c r="O93" s="95"/>
      <c r="P93" s="95"/>
      <c r="Q93" s="95"/>
      <c r="R93" s="95"/>
      <c r="S93" s="95"/>
      <c r="T93" s="95"/>
      <c r="U93" s="95"/>
      <c r="V93" s="95"/>
      <c r="W93" s="88"/>
      <c r="X93" s="88"/>
      <c r="Y93" s="88"/>
      <c r="Z93" s="88"/>
      <c r="AA93" s="88"/>
      <c r="AB93" s="95"/>
      <c r="AC93" s="95"/>
      <c r="AD93" s="95"/>
      <c r="AE93" s="95"/>
      <c r="AF93" s="95"/>
      <c r="AG93" s="95"/>
      <c r="AH93" s="95"/>
      <c r="AI93" s="96"/>
    </row>
    <row r="94" spans="7:35" s="169" customFormat="1">
      <c r="G94" s="168"/>
      <c r="K94" s="94"/>
      <c r="L94" s="94"/>
      <c r="M94" s="94"/>
      <c r="N94" s="95"/>
      <c r="O94" s="95"/>
      <c r="P94" s="95"/>
      <c r="Q94" s="95"/>
      <c r="R94" s="95"/>
      <c r="S94" s="95"/>
      <c r="T94" s="95"/>
      <c r="U94" s="95"/>
      <c r="V94" s="95"/>
      <c r="W94" s="88"/>
      <c r="X94" s="88"/>
      <c r="Y94" s="88"/>
      <c r="Z94" s="88"/>
      <c r="AA94" s="88"/>
      <c r="AB94" s="95"/>
      <c r="AC94" s="95"/>
      <c r="AD94" s="95"/>
      <c r="AE94" s="95"/>
      <c r="AF94" s="95"/>
      <c r="AG94" s="95"/>
      <c r="AH94" s="95"/>
      <c r="AI94" s="96"/>
    </row>
    <row r="95" spans="7:35" s="169" customFormat="1">
      <c r="G95" s="168"/>
      <c r="K95" s="94"/>
      <c r="L95" s="94"/>
      <c r="M95" s="94"/>
      <c r="N95" s="95"/>
      <c r="O95" s="95"/>
      <c r="P95" s="95"/>
      <c r="Q95" s="95"/>
      <c r="R95" s="95"/>
      <c r="S95" s="95"/>
      <c r="T95" s="95"/>
      <c r="U95" s="95"/>
      <c r="V95" s="95"/>
      <c r="W95" s="88"/>
      <c r="X95" s="88"/>
      <c r="Y95" s="88"/>
      <c r="Z95" s="88"/>
      <c r="AA95" s="88"/>
      <c r="AB95" s="95"/>
      <c r="AC95" s="95"/>
      <c r="AD95" s="95"/>
      <c r="AE95" s="95"/>
      <c r="AF95" s="95"/>
      <c r="AG95" s="95"/>
      <c r="AH95" s="95"/>
      <c r="AI95" s="96"/>
    </row>
    <row r="96" spans="7:35" s="169" customFormat="1">
      <c r="G96" s="168"/>
      <c r="K96" s="94"/>
      <c r="L96" s="94"/>
      <c r="M96" s="94"/>
      <c r="N96" s="95"/>
      <c r="O96" s="95"/>
      <c r="P96" s="95"/>
      <c r="Q96" s="95"/>
      <c r="R96" s="95"/>
      <c r="S96" s="95"/>
      <c r="T96" s="95"/>
      <c r="U96" s="95"/>
      <c r="V96" s="95"/>
      <c r="W96" s="88"/>
      <c r="X96" s="88"/>
      <c r="Y96" s="88"/>
      <c r="Z96" s="88"/>
      <c r="AA96" s="88"/>
      <c r="AB96" s="95"/>
      <c r="AC96" s="95"/>
      <c r="AD96" s="95"/>
      <c r="AE96" s="95"/>
      <c r="AF96" s="95"/>
      <c r="AG96" s="95"/>
      <c r="AH96" s="95"/>
      <c r="AI96" s="96"/>
    </row>
    <row r="97" spans="7:35" s="169" customFormat="1">
      <c r="G97" s="168"/>
      <c r="K97" s="94"/>
      <c r="L97" s="94"/>
      <c r="M97" s="94"/>
      <c r="N97" s="95"/>
      <c r="O97" s="95"/>
      <c r="P97" s="95"/>
      <c r="Q97" s="95"/>
      <c r="R97" s="95"/>
      <c r="S97" s="95"/>
      <c r="T97" s="95"/>
      <c r="U97" s="95"/>
      <c r="V97" s="95"/>
      <c r="W97" s="88"/>
      <c r="X97" s="88"/>
      <c r="Y97" s="88"/>
      <c r="Z97" s="88"/>
      <c r="AA97" s="88"/>
      <c r="AB97" s="95"/>
      <c r="AC97" s="95"/>
      <c r="AD97" s="95"/>
      <c r="AE97" s="95"/>
      <c r="AF97" s="95"/>
      <c r="AG97" s="95"/>
      <c r="AH97" s="95"/>
      <c r="AI97" s="96"/>
    </row>
    <row r="98" spans="7:35" s="169" customFormat="1">
      <c r="G98" s="168"/>
      <c r="K98" s="94"/>
      <c r="L98" s="94"/>
      <c r="M98" s="94"/>
      <c r="N98" s="95"/>
      <c r="O98" s="95"/>
      <c r="P98" s="95"/>
      <c r="Q98" s="95"/>
      <c r="R98" s="95"/>
      <c r="S98" s="95"/>
      <c r="T98" s="95"/>
      <c r="U98" s="95"/>
      <c r="V98" s="95"/>
      <c r="W98" s="88"/>
      <c r="X98" s="88"/>
      <c r="Y98" s="88"/>
      <c r="Z98" s="88"/>
      <c r="AA98" s="88"/>
      <c r="AB98" s="95"/>
      <c r="AC98" s="95"/>
      <c r="AD98" s="95"/>
      <c r="AE98" s="95"/>
      <c r="AF98" s="95"/>
      <c r="AG98" s="95"/>
      <c r="AH98" s="95"/>
      <c r="AI98" s="96"/>
    </row>
    <row r="99" spans="7:35" s="169" customFormat="1">
      <c r="G99" s="168"/>
      <c r="K99" s="94"/>
      <c r="L99" s="94"/>
      <c r="M99" s="94"/>
      <c r="N99" s="95"/>
      <c r="O99" s="95"/>
      <c r="P99" s="95"/>
      <c r="Q99" s="95"/>
      <c r="R99" s="95"/>
      <c r="S99" s="95"/>
      <c r="T99" s="95"/>
      <c r="U99" s="95"/>
      <c r="V99" s="95"/>
      <c r="W99" s="88"/>
      <c r="X99" s="88"/>
      <c r="Y99" s="88"/>
      <c r="Z99" s="88"/>
      <c r="AA99" s="88"/>
      <c r="AB99" s="95"/>
      <c r="AC99" s="95"/>
      <c r="AD99" s="95"/>
      <c r="AE99" s="95"/>
      <c r="AF99" s="95"/>
      <c r="AG99" s="95"/>
      <c r="AH99" s="95"/>
      <c r="AI99" s="96"/>
    </row>
    <row r="100" spans="7:35" s="169" customFormat="1">
      <c r="G100" s="168"/>
      <c r="K100" s="94"/>
      <c r="L100" s="94"/>
      <c r="M100" s="94"/>
      <c r="N100" s="95"/>
      <c r="O100" s="95"/>
      <c r="P100" s="95"/>
      <c r="Q100" s="95"/>
      <c r="R100" s="95"/>
      <c r="S100" s="95"/>
      <c r="T100" s="95"/>
      <c r="U100" s="95"/>
      <c r="V100" s="95"/>
      <c r="W100" s="88"/>
      <c r="X100" s="88"/>
      <c r="Y100" s="88"/>
      <c r="Z100" s="88"/>
      <c r="AA100" s="88"/>
      <c r="AB100" s="95"/>
      <c r="AC100" s="95"/>
      <c r="AD100" s="95"/>
      <c r="AE100" s="95"/>
      <c r="AF100" s="95"/>
      <c r="AG100" s="95"/>
      <c r="AH100" s="95"/>
      <c r="AI100" s="96"/>
    </row>
    <row r="101" spans="7:35" s="169" customFormat="1">
      <c r="G101" s="168"/>
      <c r="K101" s="94"/>
      <c r="L101" s="94"/>
      <c r="M101" s="94"/>
      <c r="N101" s="95"/>
      <c r="O101" s="95"/>
      <c r="P101" s="95"/>
      <c r="Q101" s="95"/>
      <c r="R101" s="95"/>
      <c r="S101" s="95"/>
      <c r="T101" s="95"/>
      <c r="U101" s="95"/>
      <c r="V101" s="95"/>
      <c r="W101" s="88"/>
      <c r="X101" s="88"/>
      <c r="Y101" s="88"/>
      <c r="Z101" s="88"/>
      <c r="AA101" s="88"/>
      <c r="AB101" s="95"/>
      <c r="AC101" s="95"/>
      <c r="AD101" s="95"/>
      <c r="AE101" s="95"/>
      <c r="AF101" s="95"/>
      <c r="AG101" s="95"/>
      <c r="AH101" s="95"/>
      <c r="AI101" s="96"/>
    </row>
    <row r="102" spans="7:35" s="169" customFormat="1">
      <c r="G102" s="168"/>
      <c r="K102" s="94"/>
      <c r="L102" s="94"/>
      <c r="M102" s="94"/>
      <c r="N102" s="95"/>
      <c r="O102" s="95"/>
      <c r="P102" s="95"/>
      <c r="Q102" s="95"/>
      <c r="R102" s="95"/>
      <c r="S102" s="95"/>
      <c r="T102" s="95"/>
      <c r="U102" s="95"/>
      <c r="V102" s="95"/>
      <c r="W102" s="88"/>
      <c r="X102" s="88"/>
      <c r="Y102" s="88"/>
      <c r="Z102" s="88"/>
      <c r="AA102" s="88"/>
      <c r="AB102" s="95"/>
      <c r="AC102" s="95"/>
      <c r="AD102" s="95"/>
      <c r="AE102" s="95"/>
      <c r="AF102" s="95"/>
      <c r="AG102" s="95"/>
      <c r="AH102" s="95"/>
      <c r="AI102" s="96"/>
    </row>
    <row r="103" spans="7:35" s="169" customFormat="1">
      <c r="G103" s="168"/>
      <c r="K103" s="94"/>
      <c r="L103" s="94"/>
      <c r="M103" s="94"/>
      <c r="N103" s="95"/>
      <c r="O103" s="95"/>
      <c r="P103" s="95"/>
      <c r="Q103" s="95"/>
      <c r="R103" s="95"/>
      <c r="S103" s="95"/>
      <c r="T103" s="95"/>
      <c r="U103" s="95"/>
      <c r="V103" s="95"/>
      <c r="W103" s="88"/>
      <c r="X103" s="88"/>
      <c r="Y103" s="88"/>
      <c r="Z103" s="88"/>
      <c r="AA103" s="88"/>
      <c r="AB103" s="95"/>
      <c r="AC103" s="95"/>
      <c r="AD103" s="95"/>
      <c r="AE103" s="95"/>
      <c r="AF103" s="95"/>
      <c r="AG103" s="95"/>
      <c r="AH103" s="95"/>
      <c r="AI103" s="96"/>
    </row>
    <row r="104" spans="7:35" s="169" customFormat="1">
      <c r="G104" s="168"/>
      <c r="K104" s="94"/>
      <c r="L104" s="94"/>
      <c r="M104" s="94"/>
      <c r="N104" s="95"/>
      <c r="O104" s="95"/>
      <c r="P104" s="95"/>
      <c r="Q104" s="95"/>
      <c r="R104" s="95"/>
      <c r="S104" s="95"/>
      <c r="T104" s="95"/>
      <c r="U104" s="95"/>
      <c r="V104" s="95"/>
      <c r="W104" s="88"/>
      <c r="X104" s="88"/>
      <c r="Y104" s="88"/>
      <c r="Z104" s="88"/>
      <c r="AA104" s="88"/>
      <c r="AB104" s="95"/>
      <c r="AC104" s="95"/>
      <c r="AD104" s="95"/>
      <c r="AE104" s="95"/>
      <c r="AF104" s="95"/>
      <c r="AG104" s="95"/>
      <c r="AH104" s="95"/>
      <c r="AI104" s="96"/>
    </row>
    <row r="105" spans="7:35" s="169" customFormat="1">
      <c r="G105" s="168"/>
      <c r="K105" s="94"/>
      <c r="L105" s="94"/>
      <c r="M105" s="94"/>
      <c r="N105" s="95"/>
      <c r="O105" s="95"/>
      <c r="P105" s="95"/>
      <c r="Q105" s="95"/>
      <c r="R105" s="95"/>
      <c r="S105" s="95"/>
      <c r="T105" s="95"/>
      <c r="U105" s="95"/>
      <c r="V105" s="95"/>
      <c r="W105" s="88"/>
      <c r="X105" s="88"/>
      <c r="Y105" s="88"/>
      <c r="Z105" s="88"/>
      <c r="AA105" s="88"/>
      <c r="AB105" s="95"/>
      <c r="AC105" s="95"/>
      <c r="AD105" s="95"/>
      <c r="AE105" s="95"/>
      <c r="AF105" s="95"/>
      <c r="AG105" s="95"/>
      <c r="AH105" s="95"/>
      <c r="AI105" s="96"/>
    </row>
    <row r="106" spans="7:35" s="169" customFormat="1">
      <c r="G106" s="168"/>
      <c r="K106" s="94"/>
      <c r="L106" s="94"/>
      <c r="M106" s="94"/>
      <c r="N106" s="95"/>
      <c r="O106" s="95"/>
      <c r="P106" s="95"/>
      <c r="Q106" s="95"/>
      <c r="R106" s="95"/>
      <c r="S106" s="95"/>
      <c r="T106" s="95"/>
      <c r="U106" s="95"/>
      <c r="V106" s="95"/>
      <c r="W106" s="88"/>
      <c r="X106" s="88"/>
      <c r="Y106" s="88"/>
      <c r="Z106" s="88"/>
      <c r="AA106" s="88"/>
      <c r="AB106" s="95"/>
      <c r="AC106" s="95"/>
      <c r="AD106" s="95"/>
      <c r="AE106" s="95"/>
      <c r="AF106" s="95"/>
      <c r="AG106" s="95"/>
      <c r="AH106" s="95"/>
      <c r="AI106" s="96"/>
    </row>
    <row r="107" spans="7:35" s="169" customFormat="1">
      <c r="G107" s="168"/>
      <c r="K107" s="94"/>
      <c r="L107" s="94"/>
      <c r="M107" s="94"/>
      <c r="N107" s="95"/>
      <c r="O107" s="95"/>
      <c r="P107" s="95"/>
      <c r="Q107" s="95"/>
      <c r="R107" s="95"/>
      <c r="S107" s="95"/>
      <c r="T107" s="95"/>
      <c r="U107" s="95"/>
      <c r="V107" s="95"/>
      <c r="W107" s="88"/>
      <c r="X107" s="88"/>
      <c r="Y107" s="88"/>
      <c r="Z107" s="88"/>
      <c r="AA107" s="88"/>
      <c r="AB107" s="95"/>
      <c r="AC107" s="95"/>
      <c r="AD107" s="95"/>
      <c r="AE107" s="95"/>
      <c r="AF107" s="95"/>
      <c r="AG107" s="95"/>
      <c r="AH107" s="95"/>
      <c r="AI107" s="96"/>
    </row>
    <row r="108" spans="7:35" s="169" customFormat="1">
      <c r="G108" s="168"/>
      <c r="K108" s="94"/>
      <c r="L108" s="94"/>
      <c r="M108" s="94"/>
      <c r="N108" s="95"/>
      <c r="O108" s="95"/>
      <c r="P108" s="95"/>
      <c r="Q108" s="95"/>
      <c r="R108" s="95"/>
      <c r="S108" s="95"/>
      <c r="T108" s="95"/>
      <c r="U108" s="95"/>
      <c r="V108" s="95"/>
      <c r="W108" s="88"/>
      <c r="X108" s="88"/>
      <c r="Y108" s="88"/>
      <c r="Z108" s="88"/>
      <c r="AA108" s="88"/>
      <c r="AB108" s="95"/>
      <c r="AC108" s="95"/>
      <c r="AD108" s="95"/>
      <c r="AE108" s="95"/>
      <c r="AF108" s="95"/>
      <c r="AG108" s="95"/>
      <c r="AH108" s="95"/>
      <c r="AI108" s="96"/>
    </row>
    <row r="109" spans="7:35" s="169" customFormat="1">
      <c r="G109" s="168"/>
      <c r="K109" s="94"/>
      <c r="L109" s="94"/>
      <c r="M109" s="94"/>
      <c r="N109" s="95"/>
      <c r="O109" s="95"/>
      <c r="P109" s="95"/>
      <c r="Q109" s="95"/>
      <c r="R109" s="95"/>
      <c r="S109" s="95"/>
      <c r="T109" s="95"/>
      <c r="U109" s="95"/>
      <c r="V109" s="95"/>
      <c r="W109" s="88"/>
      <c r="X109" s="88"/>
      <c r="Y109" s="88"/>
      <c r="Z109" s="88"/>
      <c r="AA109" s="88"/>
      <c r="AB109" s="95"/>
      <c r="AC109" s="95"/>
      <c r="AD109" s="95"/>
      <c r="AE109" s="95"/>
      <c r="AF109" s="95"/>
      <c r="AG109" s="95"/>
      <c r="AH109" s="95"/>
      <c r="AI109" s="96"/>
    </row>
    <row r="110" spans="7:35" s="169" customFormat="1">
      <c r="G110" s="168"/>
      <c r="K110" s="94"/>
      <c r="L110" s="94"/>
      <c r="M110" s="94"/>
      <c r="N110" s="95"/>
      <c r="O110" s="95"/>
      <c r="P110" s="95"/>
      <c r="Q110" s="95"/>
      <c r="R110" s="95"/>
      <c r="S110" s="95"/>
      <c r="T110" s="95"/>
      <c r="U110" s="95"/>
      <c r="V110" s="95"/>
      <c r="W110" s="88"/>
      <c r="X110" s="88"/>
      <c r="Y110" s="88"/>
      <c r="Z110" s="88"/>
      <c r="AA110" s="88"/>
      <c r="AB110" s="95"/>
      <c r="AC110" s="95"/>
      <c r="AD110" s="95"/>
      <c r="AE110" s="95"/>
      <c r="AF110" s="95"/>
      <c r="AG110" s="95"/>
      <c r="AH110" s="95"/>
      <c r="AI110" s="96"/>
    </row>
    <row r="111" spans="7:35" s="169" customFormat="1">
      <c r="G111" s="168"/>
      <c r="K111" s="94"/>
      <c r="L111" s="94"/>
      <c r="M111" s="94"/>
      <c r="N111" s="95"/>
      <c r="O111" s="95"/>
      <c r="P111" s="95"/>
      <c r="Q111" s="95"/>
      <c r="R111" s="95"/>
      <c r="S111" s="95"/>
      <c r="T111" s="95"/>
      <c r="U111" s="95"/>
      <c r="V111" s="95"/>
      <c r="W111" s="88"/>
      <c r="X111" s="88"/>
      <c r="Y111" s="88"/>
      <c r="Z111" s="88"/>
      <c r="AA111" s="88"/>
      <c r="AB111" s="95"/>
      <c r="AC111" s="95"/>
      <c r="AD111" s="95"/>
      <c r="AE111" s="95"/>
      <c r="AF111" s="95"/>
      <c r="AG111" s="95"/>
      <c r="AH111" s="95"/>
      <c r="AI111" s="96"/>
    </row>
    <row r="112" spans="7:35" s="169" customFormat="1">
      <c r="G112" s="168"/>
      <c r="K112" s="94"/>
      <c r="L112" s="94"/>
      <c r="M112" s="94"/>
      <c r="N112" s="95"/>
      <c r="O112" s="95"/>
      <c r="P112" s="95"/>
      <c r="Q112" s="95"/>
      <c r="R112" s="95"/>
      <c r="S112" s="95"/>
      <c r="T112" s="95"/>
      <c r="U112" s="95"/>
      <c r="V112" s="95"/>
      <c r="W112" s="88"/>
      <c r="X112" s="88"/>
      <c r="Y112" s="88"/>
      <c r="Z112" s="88"/>
      <c r="AA112" s="88"/>
      <c r="AB112" s="95"/>
      <c r="AC112" s="95"/>
      <c r="AD112" s="95"/>
      <c r="AE112" s="95"/>
      <c r="AF112" s="95"/>
      <c r="AG112" s="95"/>
      <c r="AH112" s="95"/>
      <c r="AI112" s="96"/>
    </row>
    <row r="113" spans="7:35" s="169" customFormat="1">
      <c r="G113" s="168"/>
      <c r="K113" s="94"/>
      <c r="L113" s="94"/>
      <c r="M113" s="94"/>
      <c r="N113" s="95"/>
      <c r="O113" s="95"/>
      <c r="P113" s="95"/>
      <c r="Q113" s="95"/>
      <c r="R113" s="95"/>
      <c r="S113" s="95"/>
      <c r="T113" s="95"/>
      <c r="U113" s="95"/>
      <c r="V113" s="95"/>
      <c r="W113" s="88"/>
      <c r="X113" s="88"/>
      <c r="Y113" s="88"/>
      <c r="Z113" s="88"/>
      <c r="AA113" s="88"/>
      <c r="AB113" s="95"/>
      <c r="AC113" s="95"/>
      <c r="AD113" s="95"/>
      <c r="AE113" s="95"/>
      <c r="AF113" s="95"/>
      <c r="AG113" s="95"/>
      <c r="AH113" s="95"/>
      <c r="AI113" s="96"/>
    </row>
    <row r="114" spans="7:35" s="169" customFormat="1">
      <c r="G114" s="168"/>
      <c r="K114" s="94"/>
      <c r="L114" s="94"/>
      <c r="M114" s="94"/>
      <c r="N114" s="95"/>
      <c r="O114" s="95"/>
      <c r="P114" s="95"/>
      <c r="Q114" s="95"/>
      <c r="R114" s="95"/>
      <c r="S114" s="95"/>
      <c r="T114" s="95"/>
      <c r="U114" s="95"/>
      <c r="V114" s="95"/>
      <c r="W114" s="88"/>
      <c r="X114" s="88"/>
      <c r="Y114" s="88"/>
      <c r="Z114" s="88"/>
      <c r="AA114" s="88"/>
      <c r="AB114" s="95"/>
      <c r="AC114" s="95"/>
      <c r="AD114" s="95"/>
      <c r="AE114" s="95"/>
      <c r="AF114" s="95"/>
      <c r="AG114" s="95"/>
      <c r="AH114" s="95"/>
      <c r="AI114" s="96"/>
    </row>
    <row r="115" spans="7:35" s="169" customFormat="1">
      <c r="G115" s="168"/>
      <c r="K115" s="94"/>
      <c r="L115" s="94"/>
      <c r="M115" s="94"/>
      <c r="N115" s="95"/>
      <c r="O115" s="95"/>
      <c r="P115" s="95"/>
      <c r="Q115" s="95"/>
      <c r="R115" s="95"/>
      <c r="S115" s="95"/>
      <c r="T115" s="95"/>
      <c r="U115" s="95"/>
      <c r="V115" s="95"/>
      <c r="W115" s="88"/>
      <c r="X115" s="88"/>
      <c r="Y115" s="88"/>
      <c r="Z115" s="88"/>
      <c r="AA115" s="88"/>
      <c r="AB115" s="95"/>
      <c r="AC115" s="95"/>
      <c r="AD115" s="95"/>
      <c r="AE115" s="95"/>
      <c r="AF115" s="95"/>
      <c r="AG115" s="95"/>
      <c r="AH115" s="95"/>
      <c r="AI115" s="96"/>
    </row>
    <row r="116" spans="7:35" s="169" customFormat="1">
      <c r="G116" s="168"/>
      <c r="K116" s="94"/>
      <c r="L116" s="94"/>
      <c r="M116" s="94"/>
      <c r="N116" s="95"/>
      <c r="O116" s="95"/>
      <c r="P116" s="95"/>
      <c r="Q116" s="95"/>
      <c r="R116" s="95"/>
      <c r="S116" s="95"/>
      <c r="T116" s="95"/>
      <c r="U116" s="95"/>
      <c r="V116" s="95"/>
      <c r="W116" s="88"/>
      <c r="X116" s="88"/>
      <c r="Y116" s="88"/>
      <c r="Z116" s="88"/>
      <c r="AA116" s="88"/>
      <c r="AB116" s="95"/>
      <c r="AC116" s="95"/>
      <c r="AD116" s="95"/>
      <c r="AE116" s="95"/>
      <c r="AF116" s="95"/>
      <c r="AG116" s="95"/>
      <c r="AH116" s="95"/>
      <c r="AI116" s="96"/>
    </row>
    <row r="117" spans="7:35" s="169" customFormat="1">
      <c r="G117" s="168"/>
      <c r="K117" s="94"/>
      <c r="L117" s="94"/>
      <c r="M117" s="94"/>
      <c r="N117" s="95"/>
      <c r="O117" s="95"/>
      <c r="P117" s="95"/>
      <c r="Q117" s="95"/>
      <c r="R117" s="95"/>
      <c r="S117" s="95"/>
      <c r="T117" s="95"/>
      <c r="U117" s="95"/>
      <c r="V117" s="95"/>
      <c r="W117" s="88"/>
      <c r="X117" s="88"/>
      <c r="Y117" s="88"/>
      <c r="Z117" s="88"/>
      <c r="AA117" s="88"/>
      <c r="AB117" s="95"/>
      <c r="AC117" s="95"/>
      <c r="AD117" s="95"/>
      <c r="AE117" s="95"/>
      <c r="AF117" s="95"/>
      <c r="AG117" s="95"/>
      <c r="AH117" s="95"/>
      <c r="AI117" s="96"/>
    </row>
    <row r="118" spans="7:35" s="169" customFormat="1">
      <c r="G118" s="168"/>
      <c r="K118" s="94"/>
      <c r="L118" s="94"/>
      <c r="M118" s="94"/>
      <c r="N118" s="95"/>
      <c r="O118" s="95"/>
      <c r="P118" s="95"/>
      <c r="Q118" s="95"/>
      <c r="R118" s="95"/>
      <c r="S118" s="95"/>
      <c r="T118" s="95"/>
      <c r="U118" s="95"/>
      <c r="V118" s="95"/>
      <c r="W118" s="88"/>
      <c r="X118" s="88"/>
      <c r="Y118" s="88"/>
      <c r="Z118" s="88"/>
      <c r="AA118" s="88"/>
      <c r="AB118" s="95"/>
      <c r="AC118" s="95"/>
      <c r="AD118" s="95"/>
      <c r="AE118" s="95"/>
      <c r="AF118" s="95"/>
      <c r="AG118" s="95"/>
      <c r="AH118" s="95"/>
      <c r="AI118" s="96"/>
    </row>
    <row r="119" spans="7:35" s="169" customFormat="1">
      <c r="G119" s="168"/>
      <c r="K119" s="94"/>
      <c r="L119" s="94"/>
      <c r="M119" s="94"/>
      <c r="N119" s="95"/>
      <c r="O119" s="95"/>
      <c r="P119" s="95"/>
      <c r="Q119" s="95"/>
      <c r="R119" s="95"/>
      <c r="S119" s="95"/>
      <c r="T119" s="95"/>
      <c r="U119" s="95"/>
      <c r="V119" s="95"/>
      <c r="W119" s="88"/>
      <c r="X119" s="88"/>
      <c r="Y119" s="88"/>
      <c r="Z119" s="88"/>
      <c r="AA119" s="88"/>
      <c r="AB119" s="95"/>
      <c r="AC119" s="95"/>
      <c r="AD119" s="95"/>
      <c r="AE119" s="95"/>
      <c r="AF119" s="95"/>
      <c r="AG119" s="95"/>
      <c r="AH119" s="95"/>
      <c r="AI119" s="96"/>
    </row>
    <row r="120" spans="7:35" s="169" customFormat="1">
      <c r="G120" s="168"/>
      <c r="K120" s="94"/>
      <c r="L120" s="94"/>
      <c r="M120" s="94"/>
      <c r="N120" s="95"/>
      <c r="O120" s="95"/>
      <c r="P120" s="95"/>
      <c r="Q120" s="95"/>
      <c r="R120" s="95"/>
      <c r="S120" s="95"/>
      <c r="T120" s="95"/>
      <c r="U120" s="95"/>
      <c r="V120" s="95"/>
      <c r="W120" s="88"/>
      <c r="X120" s="88"/>
      <c r="Y120" s="88"/>
      <c r="Z120" s="88"/>
      <c r="AA120" s="88"/>
      <c r="AB120" s="95"/>
      <c r="AC120" s="95"/>
      <c r="AD120" s="95"/>
      <c r="AE120" s="95"/>
      <c r="AF120" s="95"/>
      <c r="AG120" s="95"/>
      <c r="AH120" s="95"/>
      <c r="AI120" s="96"/>
    </row>
    <row r="121" spans="7:35" s="169" customFormat="1">
      <c r="G121" s="168"/>
      <c r="K121" s="94"/>
      <c r="L121" s="94"/>
      <c r="M121" s="94"/>
      <c r="N121" s="95"/>
      <c r="O121" s="95"/>
      <c r="P121" s="95"/>
      <c r="Q121" s="95"/>
      <c r="R121" s="95"/>
      <c r="S121" s="95"/>
      <c r="T121" s="95"/>
      <c r="U121" s="95"/>
      <c r="V121" s="95"/>
      <c r="W121" s="88"/>
      <c r="X121" s="88"/>
      <c r="Y121" s="88"/>
      <c r="Z121" s="88"/>
      <c r="AA121" s="88"/>
      <c r="AB121" s="95"/>
      <c r="AC121" s="95"/>
      <c r="AD121" s="95"/>
      <c r="AE121" s="95"/>
      <c r="AF121" s="95"/>
      <c r="AG121" s="95"/>
      <c r="AH121" s="95"/>
      <c r="AI121" s="96"/>
    </row>
    <row r="122" spans="7:35" s="169" customFormat="1">
      <c r="G122" s="168"/>
      <c r="K122" s="94"/>
      <c r="L122" s="94"/>
      <c r="M122" s="94"/>
      <c r="N122" s="95"/>
      <c r="O122" s="95"/>
      <c r="P122" s="95"/>
      <c r="Q122" s="95"/>
      <c r="R122" s="95"/>
      <c r="S122" s="95"/>
      <c r="T122" s="95"/>
      <c r="U122" s="95"/>
      <c r="V122" s="95"/>
      <c r="W122" s="88"/>
      <c r="X122" s="88"/>
      <c r="Y122" s="88"/>
      <c r="Z122" s="88"/>
      <c r="AA122" s="88"/>
      <c r="AB122" s="95"/>
      <c r="AC122" s="95"/>
      <c r="AD122" s="95"/>
      <c r="AE122" s="95"/>
      <c r="AF122" s="95"/>
      <c r="AG122" s="95"/>
      <c r="AH122" s="95"/>
      <c r="AI122" s="96"/>
    </row>
    <row r="123" spans="7:35" s="169" customFormat="1">
      <c r="G123" s="168"/>
      <c r="K123" s="94"/>
      <c r="L123" s="94"/>
      <c r="M123" s="94"/>
      <c r="N123" s="95"/>
      <c r="O123" s="95"/>
      <c r="P123" s="95"/>
      <c r="Q123" s="95"/>
      <c r="R123" s="95"/>
      <c r="S123" s="95"/>
      <c r="T123" s="95"/>
      <c r="U123" s="95"/>
      <c r="V123" s="95"/>
      <c r="W123" s="88"/>
      <c r="X123" s="88"/>
      <c r="Y123" s="88"/>
      <c r="Z123" s="88"/>
      <c r="AA123" s="88"/>
      <c r="AB123" s="95"/>
      <c r="AC123" s="95"/>
      <c r="AD123" s="95"/>
      <c r="AE123" s="95"/>
      <c r="AF123" s="95"/>
      <c r="AG123" s="95"/>
      <c r="AH123" s="95"/>
      <c r="AI123" s="96"/>
    </row>
    <row r="124" spans="7:35" s="169" customFormat="1">
      <c r="G124" s="168"/>
      <c r="K124" s="94"/>
      <c r="L124" s="94"/>
      <c r="M124" s="94"/>
      <c r="N124" s="95"/>
      <c r="O124" s="95"/>
      <c r="P124" s="95"/>
      <c r="Q124" s="95"/>
      <c r="R124" s="95"/>
      <c r="S124" s="95"/>
      <c r="T124" s="95"/>
      <c r="U124" s="95"/>
      <c r="V124" s="95"/>
      <c r="W124" s="88"/>
      <c r="X124" s="88"/>
      <c r="Y124" s="88"/>
      <c r="Z124" s="88"/>
      <c r="AA124" s="88"/>
      <c r="AB124" s="95"/>
      <c r="AC124" s="95"/>
      <c r="AD124" s="95"/>
      <c r="AE124" s="95"/>
      <c r="AF124" s="95"/>
      <c r="AG124" s="95"/>
      <c r="AH124" s="95"/>
      <c r="AI124" s="96"/>
    </row>
    <row r="125" spans="7:35" s="169" customFormat="1">
      <c r="G125" s="168"/>
      <c r="K125" s="94"/>
      <c r="L125" s="94"/>
      <c r="M125" s="94"/>
      <c r="N125" s="95"/>
      <c r="O125" s="95"/>
      <c r="P125" s="95"/>
      <c r="Q125" s="95"/>
      <c r="R125" s="95"/>
      <c r="S125" s="95"/>
      <c r="T125" s="95"/>
      <c r="U125" s="95"/>
      <c r="V125" s="95"/>
      <c r="W125" s="88"/>
      <c r="X125" s="88"/>
      <c r="Y125" s="88"/>
      <c r="Z125" s="88"/>
      <c r="AA125" s="88"/>
      <c r="AB125" s="95"/>
      <c r="AC125" s="95"/>
      <c r="AD125" s="95"/>
      <c r="AE125" s="95"/>
      <c r="AF125" s="95"/>
      <c r="AG125" s="95"/>
      <c r="AH125" s="95"/>
      <c r="AI125" s="96"/>
    </row>
    <row r="126" spans="7:35" s="169" customFormat="1">
      <c r="G126" s="168"/>
      <c r="K126" s="94"/>
      <c r="L126" s="94"/>
      <c r="M126" s="94"/>
      <c r="N126" s="95"/>
      <c r="O126" s="95"/>
      <c r="P126" s="95"/>
      <c r="Q126" s="95"/>
      <c r="R126" s="95"/>
      <c r="S126" s="95"/>
      <c r="T126" s="95"/>
      <c r="U126" s="95"/>
      <c r="V126" s="95"/>
      <c r="W126" s="88"/>
      <c r="X126" s="88"/>
      <c r="Y126" s="88"/>
      <c r="Z126" s="88"/>
      <c r="AA126" s="88"/>
      <c r="AB126" s="95"/>
      <c r="AC126" s="95"/>
      <c r="AD126" s="95"/>
      <c r="AE126" s="95"/>
      <c r="AF126" s="95"/>
      <c r="AG126" s="95"/>
      <c r="AH126" s="95"/>
      <c r="AI126" s="96"/>
    </row>
    <row r="127" spans="7:35" s="169" customFormat="1">
      <c r="G127" s="168"/>
      <c r="K127" s="94"/>
      <c r="L127" s="94"/>
      <c r="M127" s="94"/>
      <c r="N127" s="95"/>
      <c r="O127" s="95"/>
      <c r="P127" s="95"/>
      <c r="Q127" s="95"/>
      <c r="R127" s="95"/>
      <c r="S127" s="95"/>
      <c r="T127" s="95"/>
      <c r="U127" s="95"/>
      <c r="V127" s="95"/>
      <c r="W127" s="88"/>
      <c r="X127" s="88"/>
      <c r="Y127" s="88"/>
      <c r="Z127" s="88"/>
      <c r="AA127" s="88"/>
      <c r="AB127" s="95"/>
      <c r="AC127" s="95"/>
      <c r="AD127" s="95"/>
      <c r="AE127" s="95"/>
      <c r="AF127" s="95"/>
      <c r="AG127" s="95"/>
      <c r="AH127" s="95"/>
      <c r="AI127" s="96"/>
    </row>
    <row r="128" spans="7:35" s="169" customFormat="1">
      <c r="G128" s="168"/>
      <c r="K128" s="94"/>
      <c r="L128" s="94"/>
      <c r="M128" s="94"/>
      <c r="N128" s="95"/>
      <c r="O128" s="95"/>
      <c r="P128" s="95"/>
      <c r="Q128" s="95"/>
      <c r="R128" s="95"/>
      <c r="S128" s="95"/>
      <c r="T128" s="95"/>
      <c r="U128" s="95"/>
      <c r="V128" s="95"/>
      <c r="W128" s="88"/>
      <c r="X128" s="88"/>
      <c r="Y128" s="88"/>
      <c r="Z128" s="88"/>
      <c r="AA128" s="88"/>
      <c r="AB128" s="95"/>
      <c r="AC128" s="95"/>
      <c r="AD128" s="95"/>
      <c r="AE128" s="95"/>
      <c r="AF128" s="95"/>
      <c r="AG128" s="95"/>
      <c r="AH128" s="95"/>
      <c r="AI128" s="96"/>
    </row>
    <row r="129" spans="7:35" s="169" customFormat="1">
      <c r="G129" s="168"/>
      <c r="K129" s="94"/>
      <c r="L129" s="94"/>
      <c r="M129" s="94"/>
      <c r="N129" s="95"/>
      <c r="O129" s="95"/>
      <c r="P129" s="95"/>
      <c r="Q129" s="95"/>
      <c r="R129" s="95"/>
      <c r="S129" s="95"/>
      <c r="T129" s="95"/>
      <c r="U129" s="95"/>
      <c r="V129" s="95"/>
      <c r="W129" s="88"/>
      <c r="X129" s="88"/>
      <c r="Y129" s="88"/>
      <c r="Z129" s="88"/>
      <c r="AA129" s="88"/>
      <c r="AB129" s="95"/>
      <c r="AC129" s="95"/>
      <c r="AD129" s="95"/>
      <c r="AE129" s="95"/>
      <c r="AF129" s="95"/>
      <c r="AG129" s="95"/>
      <c r="AH129" s="95"/>
      <c r="AI129" s="96"/>
    </row>
    <row r="130" spans="7:35" s="169" customFormat="1">
      <c r="G130" s="168"/>
      <c r="K130" s="94"/>
      <c r="L130" s="94"/>
      <c r="M130" s="94"/>
      <c r="N130" s="95"/>
      <c r="O130" s="95"/>
      <c r="P130" s="95"/>
      <c r="Q130" s="95"/>
      <c r="R130" s="95"/>
      <c r="S130" s="95"/>
      <c r="T130" s="95"/>
      <c r="U130" s="95"/>
      <c r="V130" s="95"/>
      <c r="W130" s="88"/>
      <c r="X130" s="88"/>
      <c r="Y130" s="88"/>
      <c r="Z130" s="88"/>
      <c r="AA130" s="88"/>
      <c r="AB130" s="95"/>
      <c r="AC130" s="95"/>
      <c r="AD130" s="95"/>
      <c r="AE130" s="95"/>
      <c r="AF130" s="95"/>
      <c r="AG130" s="95"/>
      <c r="AH130" s="95"/>
      <c r="AI130" s="96"/>
    </row>
    <row r="131" spans="7:35" s="169" customFormat="1">
      <c r="G131" s="168"/>
      <c r="K131" s="94"/>
      <c r="L131" s="94"/>
      <c r="M131" s="94"/>
      <c r="N131" s="95"/>
      <c r="O131" s="95"/>
      <c r="P131" s="95"/>
      <c r="Q131" s="95"/>
      <c r="R131" s="95"/>
      <c r="S131" s="95"/>
      <c r="T131" s="95"/>
      <c r="U131" s="95"/>
      <c r="V131" s="95"/>
      <c r="W131" s="88"/>
      <c r="X131" s="88"/>
      <c r="Y131" s="88"/>
      <c r="Z131" s="88"/>
      <c r="AA131" s="88"/>
      <c r="AB131" s="95"/>
      <c r="AC131" s="95"/>
      <c r="AD131" s="95"/>
      <c r="AE131" s="95"/>
      <c r="AF131" s="95"/>
      <c r="AG131" s="95"/>
      <c r="AH131" s="95"/>
      <c r="AI131" s="96"/>
    </row>
    <row r="132" spans="7:35" s="169" customFormat="1">
      <c r="G132" s="168"/>
      <c r="K132" s="94"/>
      <c r="L132" s="94"/>
      <c r="M132" s="94"/>
      <c r="N132" s="95"/>
      <c r="O132" s="95"/>
      <c r="P132" s="95"/>
      <c r="Q132" s="95"/>
      <c r="R132" s="95"/>
      <c r="S132" s="95"/>
      <c r="T132" s="95"/>
      <c r="U132" s="95"/>
      <c r="V132" s="95"/>
      <c r="W132" s="88"/>
      <c r="X132" s="88"/>
      <c r="Y132" s="88"/>
      <c r="Z132" s="88"/>
      <c r="AA132" s="88"/>
      <c r="AB132" s="95"/>
      <c r="AC132" s="95"/>
      <c r="AD132" s="95"/>
      <c r="AE132" s="95"/>
      <c r="AF132" s="95"/>
      <c r="AG132" s="95"/>
      <c r="AH132" s="95"/>
      <c r="AI132" s="96"/>
    </row>
    <row r="133" spans="7:35" s="169" customFormat="1">
      <c r="G133" s="168"/>
      <c r="K133" s="94"/>
      <c r="L133" s="94"/>
      <c r="M133" s="94"/>
      <c r="N133" s="95"/>
      <c r="O133" s="95"/>
      <c r="P133" s="95"/>
      <c r="Q133" s="95"/>
      <c r="R133" s="95"/>
      <c r="S133" s="95"/>
      <c r="T133" s="95"/>
      <c r="U133" s="95"/>
      <c r="V133" s="95"/>
      <c r="W133" s="88"/>
      <c r="X133" s="88"/>
      <c r="Y133" s="88"/>
      <c r="Z133" s="88"/>
      <c r="AA133" s="88"/>
      <c r="AB133" s="95"/>
      <c r="AC133" s="95"/>
      <c r="AD133" s="95"/>
      <c r="AE133" s="95"/>
      <c r="AF133" s="95"/>
      <c r="AG133" s="95"/>
      <c r="AH133" s="95"/>
      <c r="AI133" s="96"/>
    </row>
    <row r="134" spans="7:35" s="169" customFormat="1">
      <c r="G134" s="168"/>
      <c r="K134" s="94"/>
      <c r="L134" s="94"/>
      <c r="M134" s="94"/>
      <c r="N134" s="95"/>
      <c r="O134" s="95"/>
      <c r="P134" s="95"/>
      <c r="Q134" s="95"/>
      <c r="R134" s="95"/>
      <c r="S134" s="95"/>
      <c r="T134" s="95"/>
      <c r="U134" s="95"/>
      <c r="V134" s="95"/>
      <c r="W134" s="88"/>
      <c r="X134" s="88"/>
      <c r="Y134" s="88"/>
      <c r="Z134" s="88"/>
      <c r="AA134" s="88"/>
      <c r="AB134" s="95"/>
      <c r="AC134" s="95"/>
      <c r="AD134" s="95"/>
      <c r="AE134" s="95"/>
      <c r="AF134" s="95"/>
      <c r="AG134" s="95"/>
      <c r="AH134" s="95"/>
      <c r="AI134" s="96"/>
    </row>
    <row r="135" spans="7:35" s="169" customFormat="1">
      <c r="G135" s="168"/>
      <c r="K135" s="94"/>
      <c r="L135" s="94"/>
      <c r="M135" s="94"/>
      <c r="N135" s="95"/>
      <c r="O135" s="95"/>
      <c r="P135" s="95"/>
      <c r="Q135" s="95"/>
      <c r="R135" s="95"/>
      <c r="S135" s="95"/>
      <c r="T135" s="95"/>
      <c r="U135" s="95"/>
      <c r="V135" s="95"/>
      <c r="W135" s="88"/>
      <c r="X135" s="88"/>
      <c r="Y135" s="88"/>
      <c r="Z135" s="88"/>
      <c r="AA135" s="88"/>
      <c r="AB135" s="95"/>
      <c r="AC135" s="95"/>
      <c r="AD135" s="95"/>
      <c r="AE135" s="95"/>
      <c r="AF135" s="95"/>
      <c r="AG135" s="95"/>
      <c r="AH135" s="95"/>
      <c r="AI135" s="96"/>
    </row>
    <row r="136" spans="7:35" s="169" customFormat="1">
      <c r="G136" s="168"/>
      <c r="K136" s="94"/>
      <c r="L136" s="94"/>
      <c r="M136" s="94"/>
      <c r="N136" s="95"/>
      <c r="O136" s="95"/>
      <c r="P136" s="95"/>
      <c r="Q136" s="95"/>
      <c r="R136" s="95"/>
      <c r="S136" s="95"/>
      <c r="T136" s="95"/>
      <c r="U136" s="95"/>
      <c r="V136" s="95"/>
      <c r="W136" s="88"/>
      <c r="X136" s="88"/>
      <c r="Y136" s="88"/>
      <c r="Z136" s="88"/>
      <c r="AA136" s="88"/>
      <c r="AB136" s="95"/>
      <c r="AC136" s="95"/>
      <c r="AD136" s="95"/>
      <c r="AE136" s="95"/>
      <c r="AF136" s="95"/>
      <c r="AG136" s="95"/>
      <c r="AH136" s="95"/>
      <c r="AI136" s="96"/>
    </row>
    <row r="137" spans="7:35" s="169" customFormat="1">
      <c r="G137" s="168"/>
      <c r="K137" s="94"/>
      <c r="L137" s="94"/>
      <c r="M137" s="94"/>
      <c r="N137" s="95"/>
      <c r="O137" s="95"/>
      <c r="P137" s="95"/>
      <c r="Q137" s="95"/>
      <c r="R137" s="95"/>
      <c r="S137" s="95"/>
      <c r="T137" s="95"/>
      <c r="U137" s="95"/>
      <c r="V137" s="95"/>
      <c r="W137" s="88"/>
      <c r="X137" s="88"/>
      <c r="Y137" s="88"/>
      <c r="Z137" s="88"/>
      <c r="AA137" s="88"/>
      <c r="AB137" s="95"/>
      <c r="AC137" s="95"/>
      <c r="AD137" s="95"/>
      <c r="AE137" s="95"/>
      <c r="AF137" s="95"/>
      <c r="AG137" s="95"/>
      <c r="AH137" s="95"/>
      <c r="AI137" s="96"/>
    </row>
    <row r="138" spans="7:35" s="169" customFormat="1">
      <c r="G138" s="168"/>
      <c r="K138" s="94"/>
      <c r="L138" s="94"/>
      <c r="M138" s="94"/>
      <c r="N138" s="95"/>
      <c r="O138" s="95"/>
      <c r="P138" s="95"/>
      <c r="Q138" s="95"/>
      <c r="R138" s="95"/>
      <c r="S138" s="95"/>
      <c r="T138" s="95"/>
      <c r="U138" s="95"/>
      <c r="V138" s="95"/>
      <c r="W138" s="88"/>
      <c r="X138" s="88"/>
      <c r="Y138" s="88"/>
      <c r="Z138" s="88"/>
      <c r="AA138" s="88"/>
      <c r="AB138" s="95"/>
      <c r="AC138" s="95"/>
      <c r="AD138" s="95"/>
      <c r="AE138" s="95"/>
      <c r="AF138" s="95"/>
      <c r="AG138" s="95"/>
      <c r="AH138" s="95"/>
      <c r="AI138" s="96"/>
    </row>
    <row r="139" spans="7:35" s="169" customFormat="1">
      <c r="G139" s="168"/>
      <c r="K139" s="94"/>
      <c r="L139" s="94"/>
      <c r="M139" s="94"/>
      <c r="N139" s="95"/>
      <c r="O139" s="95"/>
      <c r="P139" s="95"/>
      <c r="Q139" s="95"/>
      <c r="R139" s="95"/>
      <c r="S139" s="95"/>
      <c r="T139" s="95"/>
      <c r="U139" s="95"/>
      <c r="V139" s="95"/>
      <c r="W139" s="88"/>
      <c r="X139" s="88"/>
      <c r="Y139" s="88"/>
      <c r="Z139" s="88"/>
      <c r="AA139" s="88"/>
      <c r="AB139" s="95"/>
      <c r="AC139" s="95"/>
      <c r="AD139" s="95"/>
      <c r="AE139" s="95"/>
      <c r="AF139" s="95"/>
      <c r="AG139" s="95"/>
      <c r="AH139" s="95"/>
      <c r="AI139" s="96"/>
    </row>
    <row r="140" spans="7:35" s="169" customFormat="1">
      <c r="G140" s="168"/>
      <c r="K140" s="94"/>
      <c r="L140" s="94"/>
      <c r="M140" s="94"/>
      <c r="N140" s="95"/>
      <c r="O140" s="95"/>
      <c r="P140" s="95"/>
      <c r="Q140" s="95"/>
      <c r="R140" s="95"/>
      <c r="S140" s="95"/>
      <c r="T140" s="95"/>
      <c r="U140" s="95"/>
      <c r="V140" s="95"/>
      <c r="W140" s="88"/>
      <c r="X140" s="88"/>
      <c r="Y140" s="88"/>
      <c r="Z140" s="88"/>
      <c r="AA140" s="88"/>
      <c r="AB140" s="95"/>
      <c r="AC140" s="95"/>
      <c r="AD140" s="95"/>
      <c r="AE140" s="95"/>
      <c r="AF140" s="95"/>
      <c r="AG140" s="95"/>
      <c r="AH140" s="95"/>
      <c r="AI140" s="96"/>
    </row>
    <row r="141" spans="7:35" s="169" customFormat="1">
      <c r="G141" s="168"/>
      <c r="K141" s="94"/>
      <c r="L141" s="94"/>
      <c r="M141" s="94"/>
      <c r="N141" s="95"/>
      <c r="O141" s="95"/>
      <c r="P141" s="95"/>
      <c r="Q141" s="95"/>
      <c r="R141" s="95"/>
      <c r="S141" s="95"/>
      <c r="T141" s="95"/>
      <c r="U141" s="95"/>
      <c r="V141" s="95"/>
      <c r="W141" s="88"/>
      <c r="X141" s="88"/>
      <c r="Y141" s="88"/>
      <c r="Z141" s="88"/>
      <c r="AA141" s="88"/>
      <c r="AB141" s="95"/>
      <c r="AC141" s="95"/>
      <c r="AD141" s="95"/>
      <c r="AE141" s="95"/>
      <c r="AF141" s="95"/>
      <c r="AG141" s="95"/>
      <c r="AH141" s="95"/>
      <c r="AI141" s="96"/>
    </row>
    <row r="142" spans="7:35" s="169" customFormat="1">
      <c r="G142" s="168"/>
      <c r="K142" s="94"/>
      <c r="L142" s="94"/>
      <c r="M142" s="94"/>
      <c r="N142" s="95"/>
      <c r="O142" s="95"/>
      <c r="P142" s="95"/>
      <c r="Q142" s="95"/>
      <c r="R142" s="95"/>
      <c r="S142" s="95"/>
      <c r="T142" s="95"/>
      <c r="U142" s="95"/>
      <c r="V142" s="95"/>
      <c r="W142" s="88"/>
      <c r="X142" s="88"/>
      <c r="Y142" s="88"/>
      <c r="Z142" s="88"/>
      <c r="AA142" s="88"/>
      <c r="AB142" s="95"/>
      <c r="AC142" s="95"/>
      <c r="AD142" s="95"/>
      <c r="AE142" s="95"/>
      <c r="AF142" s="95"/>
      <c r="AG142" s="95"/>
      <c r="AH142" s="95"/>
      <c r="AI142" s="96"/>
    </row>
    <row r="143" spans="7:35" s="169" customFormat="1">
      <c r="G143" s="168"/>
      <c r="K143" s="94"/>
      <c r="L143" s="94"/>
      <c r="M143" s="94"/>
      <c r="N143" s="95"/>
      <c r="O143" s="95"/>
      <c r="P143" s="95"/>
      <c r="Q143" s="95"/>
      <c r="R143" s="95"/>
      <c r="S143" s="95"/>
      <c r="T143" s="95"/>
      <c r="U143" s="95"/>
      <c r="V143" s="95"/>
      <c r="W143" s="88"/>
      <c r="X143" s="88"/>
      <c r="Y143" s="88"/>
      <c r="Z143" s="88"/>
      <c r="AA143" s="88"/>
      <c r="AB143" s="95"/>
      <c r="AC143" s="95"/>
      <c r="AD143" s="95"/>
      <c r="AE143" s="95"/>
      <c r="AF143" s="95"/>
      <c r="AG143" s="95"/>
      <c r="AH143" s="95"/>
      <c r="AI143" s="96"/>
    </row>
    <row r="144" spans="7:35" s="169" customFormat="1">
      <c r="G144" s="168"/>
      <c r="K144" s="94"/>
      <c r="L144" s="94"/>
      <c r="M144" s="94"/>
      <c r="N144" s="95"/>
      <c r="O144" s="95"/>
      <c r="P144" s="95"/>
      <c r="Q144" s="95"/>
      <c r="R144" s="95"/>
      <c r="S144" s="95"/>
      <c r="T144" s="95"/>
      <c r="U144" s="95"/>
      <c r="V144" s="95"/>
      <c r="W144" s="88"/>
      <c r="X144" s="88"/>
      <c r="Y144" s="88"/>
      <c r="Z144" s="88"/>
      <c r="AA144" s="88"/>
      <c r="AB144" s="95"/>
      <c r="AC144" s="95"/>
      <c r="AD144" s="95"/>
      <c r="AE144" s="95"/>
      <c r="AF144" s="95"/>
      <c r="AG144" s="95"/>
      <c r="AH144" s="95"/>
      <c r="AI144" s="96"/>
    </row>
    <row r="145" spans="7:35" s="169" customFormat="1">
      <c r="G145" s="168"/>
      <c r="K145" s="94"/>
      <c r="L145" s="94"/>
      <c r="M145" s="94"/>
      <c r="N145" s="95"/>
      <c r="O145" s="95"/>
      <c r="P145" s="95"/>
      <c r="Q145" s="95"/>
      <c r="R145" s="95"/>
      <c r="S145" s="95"/>
      <c r="T145" s="95"/>
      <c r="U145" s="95"/>
      <c r="V145" s="95"/>
      <c r="W145" s="88"/>
      <c r="X145" s="88"/>
      <c r="Y145" s="88"/>
      <c r="Z145" s="88"/>
      <c r="AA145" s="88"/>
      <c r="AB145" s="95"/>
      <c r="AC145" s="95"/>
      <c r="AD145" s="95"/>
      <c r="AE145" s="95"/>
      <c r="AF145" s="95"/>
      <c r="AG145" s="95"/>
      <c r="AH145" s="95"/>
      <c r="AI145" s="96"/>
    </row>
    <row r="146" spans="7:35" s="169" customFormat="1">
      <c r="G146" s="168"/>
      <c r="K146" s="94"/>
      <c r="L146" s="94"/>
      <c r="M146" s="94"/>
      <c r="N146" s="95"/>
      <c r="O146" s="95"/>
      <c r="P146" s="95"/>
      <c r="Q146" s="95"/>
      <c r="R146" s="95"/>
      <c r="S146" s="95"/>
      <c r="T146" s="95"/>
      <c r="U146" s="95"/>
      <c r="V146" s="95"/>
      <c r="W146" s="88"/>
      <c r="X146" s="88"/>
      <c r="Y146" s="88"/>
      <c r="Z146" s="88"/>
      <c r="AA146" s="88"/>
      <c r="AB146" s="95"/>
      <c r="AC146" s="95"/>
      <c r="AD146" s="95"/>
      <c r="AE146" s="95"/>
      <c r="AF146" s="95"/>
      <c r="AG146" s="95"/>
      <c r="AH146" s="95"/>
      <c r="AI146" s="96"/>
    </row>
    <row r="147" spans="7:35" s="169" customFormat="1">
      <c r="G147" s="168"/>
      <c r="K147" s="94"/>
      <c r="L147" s="94"/>
      <c r="M147" s="94"/>
      <c r="N147" s="95"/>
      <c r="O147" s="95"/>
      <c r="P147" s="95"/>
      <c r="Q147" s="95"/>
      <c r="R147" s="95"/>
      <c r="S147" s="95"/>
      <c r="T147" s="95"/>
      <c r="U147" s="95"/>
      <c r="V147" s="95"/>
      <c r="W147" s="88"/>
      <c r="X147" s="88"/>
      <c r="Y147" s="88"/>
      <c r="Z147" s="88"/>
      <c r="AA147" s="88"/>
      <c r="AB147" s="95"/>
      <c r="AC147" s="95"/>
      <c r="AD147" s="95"/>
      <c r="AE147" s="95"/>
      <c r="AF147" s="95"/>
      <c r="AG147" s="95"/>
      <c r="AH147" s="95"/>
      <c r="AI147" s="96"/>
    </row>
    <row r="148" spans="7:35" s="169" customFormat="1">
      <c r="G148" s="168"/>
      <c r="K148" s="94"/>
      <c r="L148" s="94"/>
      <c r="M148" s="94"/>
      <c r="N148" s="95"/>
      <c r="O148" s="95"/>
      <c r="P148" s="95"/>
      <c r="Q148" s="95"/>
      <c r="R148" s="95"/>
      <c r="S148" s="95"/>
      <c r="T148" s="95"/>
      <c r="U148" s="95"/>
      <c r="V148" s="95"/>
      <c r="W148" s="88"/>
      <c r="X148" s="88"/>
      <c r="Y148" s="88"/>
      <c r="Z148" s="88"/>
      <c r="AA148" s="88"/>
      <c r="AB148" s="95"/>
      <c r="AC148" s="95"/>
      <c r="AD148" s="95"/>
      <c r="AE148" s="95"/>
      <c r="AF148" s="95"/>
      <c r="AG148" s="95"/>
      <c r="AH148" s="95"/>
      <c r="AI148" s="96"/>
    </row>
    <row r="149" spans="7:35" s="169" customFormat="1">
      <c r="G149" s="168"/>
      <c r="K149" s="94"/>
      <c r="L149" s="94"/>
      <c r="M149" s="94"/>
      <c r="N149" s="95"/>
      <c r="O149" s="95"/>
      <c r="P149" s="95"/>
      <c r="Q149" s="95"/>
      <c r="R149" s="95"/>
      <c r="S149" s="95"/>
      <c r="T149" s="95"/>
      <c r="U149" s="95"/>
      <c r="V149" s="95"/>
      <c r="W149" s="88"/>
      <c r="X149" s="88"/>
      <c r="Y149" s="88"/>
      <c r="Z149" s="88"/>
      <c r="AA149" s="88"/>
      <c r="AB149" s="95"/>
      <c r="AC149" s="95"/>
      <c r="AD149" s="95"/>
      <c r="AE149" s="95"/>
      <c r="AF149" s="95"/>
      <c r="AG149" s="95"/>
      <c r="AH149" s="95"/>
      <c r="AI149" s="96"/>
    </row>
    <row r="150" spans="7:35" s="169" customFormat="1">
      <c r="G150" s="168"/>
      <c r="K150" s="94"/>
      <c r="L150" s="94"/>
      <c r="M150" s="94"/>
      <c r="N150" s="95"/>
      <c r="O150" s="95"/>
      <c r="P150" s="95"/>
      <c r="Q150" s="95"/>
      <c r="R150" s="95"/>
      <c r="S150" s="95"/>
      <c r="T150" s="95"/>
      <c r="U150" s="95"/>
      <c r="V150" s="95"/>
      <c r="W150" s="88"/>
      <c r="X150" s="88"/>
      <c r="Y150" s="88"/>
      <c r="Z150" s="88"/>
      <c r="AA150" s="88"/>
      <c r="AB150" s="95"/>
      <c r="AC150" s="95"/>
      <c r="AD150" s="95"/>
      <c r="AE150" s="95"/>
      <c r="AF150" s="95"/>
      <c r="AG150" s="95"/>
      <c r="AH150" s="95"/>
      <c r="AI150" s="96"/>
    </row>
    <row r="151" spans="7:35" s="169" customFormat="1">
      <c r="G151" s="168"/>
      <c r="K151" s="94"/>
      <c r="L151" s="94"/>
      <c r="M151" s="94"/>
      <c r="N151" s="95"/>
      <c r="O151" s="95"/>
      <c r="P151" s="95"/>
      <c r="Q151" s="95"/>
      <c r="R151" s="95"/>
      <c r="S151" s="95"/>
      <c r="T151" s="95"/>
      <c r="U151" s="95"/>
      <c r="V151" s="95"/>
      <c r="W151" s="88"/>
      <c r="X151" s="88"/>
      <c r="Y151" s="88"/>
      <c r="Z151" s="88"/>
      <c r="AA151" s="88"/>
      <c r="AB151" s="95"/>
      <c r="AC151" s="95"/>
      <c r="AD151" s="95"/>
      <c r="AE151" s="95"/>
      <c r="AF151" s="95"/>
      <c r="AG151" s="95"/>
      <c r="AH151" s="95"/>
      <c r="AI151" s="96"/>
    </row>
    <row r="152" spans="7:35" s="169" customFormat="1">
      <c r="G152" s="168"/>
      <c r="K152" s="94"/>
      <c r="L152" s="94"/>
      <c r="M152" s="94"/>
      <c r="N152" s="95"/>
      <c r="O152" s="95"/>
      <c r="P152" s="95"/>
      <c r="Q152" s="95"/>
      <c r="R152" s="95"/>
      <c r="S152" s="95"/>
      <c r="T152" s="95"/>
      <c r="U152" s="95"/>
      <c r="V152" s="95"/>
      <c r="W152" s="88"/>
      <c r="X152" s="88"/>
      <c r="Y152" s="88"/>
      <c r="Z152" s="88"/>
      <c r="AA152" s="88"/>
      <c r="AB152" s="95"/>
      <c r="AC152" s="95"/>
      <c r="AD152" s="95"/>
      <c r="AE152" s="95"/>
      <c r="AF152" s="95"/>
      <c r="AG152" s="95"/>
      <c r="AH152" s="95"/>
      <c r="AI152" s="96"/>
    </row>
    <row r="153" spans="7:35" s="169" customFormat="1">
      <c r="G153" s="168"/>
      <c r="K153" s="94"/>
      <c r="L153" s="94"/>
      <c r="M153" s="94"/>
      <c r="N153" s="95"/>
      <c r="O153" s="95"/>
      <c r="P153" s="95"/>
      <c r="Q153" s="95"/>
      <c r="R153" s="95"/>
      <c r="S153" s="95"/>
      <c r="T153" s="95"/>
      <c r="U153" s="95"/>
      <c r="V153" s="95"/>
      <c r="W153" s="88"/>
      <c r="X153" s="88"/>
      <c r="Y153" s="88"/>
      <c r="Z153" s="88"/>
      <c r="AA153" s="88"/>
      <c r="AB153" s="95"/>
      <c r="AC153" s="95"/>
      <c r="AD153" s="95"/>
      <c r="AE153" s="95"/>
      <c r="AF153" s="95"/>
      <c r="AG153" s="95"/>
      <c r="AH153" s="95"/>
      <c r="AI153" s="96"/>
    </row>
    <row r="154" spans="7:35" s="169" customFormat="1">
      <c r="G154" s="168"/>
      <c r="K154" s="94"/>
      <c r="L154" s="94"/>
      <c r="M154" s="94"/>
      <c r="N154" s="95"/>
      <c r="O154" s="95"/>
      <c r="P154" s="95"/>
      <c r="Q154" s="95"/>
      <c r="R154" s="95"/>
      <c r="S154" s="95"/>
      <c r="T154" s="95"/>
      <c r="U154" s="95"/>
      <c r="V154" s="95"/>
      <c r="W154" s="88"/>
      <c r="X154" s="88"/>
      <c r="Y154" s="88"/>
      <c r="Z154" s="88"/>
      <c r="AA154" s="88"/>
      <c r="AB154" s="95"/>
      <c r="AC154" s="95"/>
      <c r="AD154" s="95"/>
      <c r="AE154" s="95"/>
      <c r="AF154" s="95"/>
      <c r="AG154" s="95"/>
      <c r="AH154" s="95"/>
      <c r="AI154" s="96"/>
    </row>
    <row r="155" spans="7:35" s="169" customFormat="1">
      <c r="G155" s="168"/>
      <c r="K155" s="94"/>
      <c r="L155" s="94"/>
      <c r="M155" s="94"/>
      <c r="N155" s="95"/>
      <c r="O155" s="95"/>
      <c r="P155" s="95"/>
      <c r="Q155" s="95"/>
      <c r="R155" s="95"/>
      <c r="S155" s="95"/>
      <c r="T155" s="95"/>
      <c r="U155" s="95"/>
      <c r="V155" s="95"/>
      <c r="W155" s="88"/>
      <c r="X155" s="88"/>
      <c r="Y155" s="88"/>
      <c r="Z155" s="88"/>
      <c r="AA155" s="88"/>
      <c r="AB155" s="95"/>
      <c r="AC155" s="95"/>
      <c r="AD155" s="95"/>
      <c r="AE155" s="95"/>
      <c r="AF155" s="95"/>
      <c r="AG155" s="95"/>
      <c r="AH155" s="95"/>
      <c r="AI155" s="96"/>
    </row>
    <row r="156" spans="7:35" s="169" customFormat="1">
      <c r="G156" s="168"/>
      <c r="K156" s="94"/>
      <c r="L156" s="94"/>
      <c r="M156" s="94"/>
      <c r="N156" s="95"/>
      <c r="O156" s="95"/>
      <c r="P156" s="95"/>
      <c r="Q156" s="95"/>
      <c r="R156" s="95"/>
      <c r="S156" s="95"/>
      <c r="T156" s="95"/>
      <c r="U156" s="95"/>
      <c r="V156" s="95"/>
      <c r="W156" s="88"/>
      <c r="X156" s="88"/>
      <c r="Y156" s="88"/>
      <c r="Z156" s="88"/>
      <c r="AA156" s="88"/>
      <c r="AB156" s="95"/>
      <c r="AC156" s="95"/>
      <c r="AD156" s="95"/>
      <c r="AE156" s="95"/>
      <c r="AF156" s="95"/>
      <c r="AG156" s="95"/>
      <c r="AH156" s="95"/>
      <c r="AI156" s="96"/>
    </row>
    <row r="157" spans="7:35" s="169" customFormat="1">
      <c r="G157" s="168"/>
      <c r="K157" s="94"/>
      <c r="L157" s="94"/>
      <c r="M157" s="94"/>
      <c r="N157" s="95"/>
      <c r="O157" s="95"/>
      <c r="P157" s="95"/>
      <c r="Q157" s="95"/>
      <c r="R157" s="95"/>
      <c r="S157" s="95"/>
      <c r="T157" s="95"/>
      <c r="U157" s="95"/>
      <c r="V157" s="95"/>
      <c r="W157" s="88"/>
      <c r="X157" s="88"/>
      <c r="Y157" s="88"/>
      <c r="Z157" s="88"/>
      <c r="AA157" s="88"/>
      <c r="AB157" s="95"/>
      <c r="AC157" s="95"/>
      <c r="AD157" s="95"/>
      <c r="AE157" s="95"/>
      <c r="AF157" s="95"/>
      <c r="AG157" s="95"/>
      <c r="AH157" s="95"/>
      <c r="AI157" s="96"/>
    </row>
    <row r="158" spans="7:35" s="169" customFormat="1">
      <c r="G158" s="168"/>
      <c r="K158" s="94"/>
      <c r="L158" s="94"/>
      <c r="M158" s="94"/>
      <c r="N158" s="95"/>
      <c r="O158" s="95"/>
      <c r="P158" s="95"/>
      <c r="Q158" s="95"/>
      <c r="R158" s="95"/>
      <c r="S158" s="95"/>
      <c r="T158" s="95"/>
      <c r="U158" s="95"/>
      <c r="V158" s="95"/>
      <c r="W158" s="88"/>
      <c r="X158" s="88"/>
      <c r="Y158" s="88"/>
      <c r="Z158" s="88"/>
      <c r="AA158" s="88"/>
      <c r="AB158" s="95"/>
      <c r="AC158" s="95"/>
      <c r="AD158" s="95"/>
      <c r="AE158" s="95"/>
      <c r="AF158" s="95"/>
      <c r="AG158" s="95"/>
      <c r="AH158" s="95"/>
      <c r="AI158" s="96"/>
    </row>
    <row r="159" spans="7:35" s="169" customFormat="1">
      <c r="G159" s="168"/>
      <c r="K159" s="94"/>
      <c r="L159" s="94"/>
      <c r="M159" s="94"/>
      <c r="N159" s="95"/>
      <c r="O159" s="95"/>
      <c r="P159" s="95"/>
      <c r="Q159" s="95"/>
      <c r="R159" s="95"/>
      <c r="S159" s="95"/>
      <c r="T159" s="95"/>
      <c r="U159" s="95"/>
      <c r="V159" s="95"/>
      <c r="W159" s="88"/>
      <c r="X159" s="88"/>
      <c r="Y159" s="88"/>
      <c r="Z159" s="88"/>
      <c r="AA159" s="88"/>
      <c r="AB159" s="95"/>
      <c r="AC159" s="95"/>
      <c r="AD159" s="95"/>
      <c r="AE159" s="95"/>
      <c r="AF159" s="95"/>
      <c r="AG159" s="95"/>
      <c r="AH159" s="95"/>
      <c r="AI159" s="96"/>
    </row>
    <row r="160" spans="7:35" s="169" customFormat="1">
      <c r="G160" s="168"/>
      <c r="K160" s="94"/>
      <c r="L160" s="94"/>
      <c r="M160" s="94"/>
      <c r="N160" s="95"/>
      <c r="O160" s="95"/>
      <c r="P160" s="95"/>
      <c r="Q160" s="95"/>
      <c r="R160" s="95"/>
      <c r="S160" s="95"/>
      <c r="T160" s="95"/>
      <c r="U160" s="95"/>
      <c r="V160" s="95"/>
      <c r="W160" s="88"/>
      <c r="X160" s="88"/>
      <c r="Y160" s="88"/>
      <c r="Z160" s="88"/>
      <c r="AA160" s="88"/>
      <c r="AB160" s="95"/>
      <c r="AC160" s="95"/>
      <c r="AD160" s="95"/>
      <c r="AE160" s="95"/>
      <c r="AF160" s="95"/>
      <c r="AG160" s="95"/>
      <c r="AH160" s="95"/>
      <c r="AI160" s="96"/>
    </row>
    <row r="161" spans="7:35" s="169" customFormat="1">
      <c r="G161" s="168"/>
      <c r="K161" s="94"/>
      <c r="L161" s="94"/>
      <c r="M161" s="94"/>
      <c r="N161" s="95"/>
      <c r="O161" s="95"/>
      <c r="P161" s="95"/>
      <c r="Q161" s="95"/>
      <c r="R161" s="95"/>
      <c r="S161" s="95"/>
      <c r="T161" s="95"/>
      <c r="U161" s="95"/>
      <c r="V161" s="95"/>
      <c r="W161" s="88"/>
      <c r="X161" s="88"/>
      <c r="Y161" s="88"/>
      <c r="Z161" s="88"/>
      <c r="AA161" s="88"/>
      <c r="AB161" s="95"/>
      <c r="AC161" s="95"/>
      <c r="AD161" s="95"/>
      <c r="AE161" s="95"/>
      <c r="AF161" s="95"/>
      <c r="AG161" s="95"/>
      <c r="AH161" s="95"/>
      <c r="AI161" s="96"/>
    </row>
    <row r="162" spans="7:35" s="169" customFormat="1">
      <c r="G162" s="168"/>
      <c r="K162" s="94"/>
      <c r="L162" s="94"/>
      <c r="M162" s="94"/>
      <c r="N162" s="95"/>
      <c r="O162" s="95"/>
      <c r="P162" s="95"/>
      <c r="Q162" s="95"/>
      <c r="R162" s="95"/>
      <c r="S162" s="95"/>
      <c r="T162" s="95"/>
      <c r="U162" s="95"/>
      <c r="V162" s="95"/>
      <c r="W162" s="88"/>
      <c r="X162" s="88"/>
      <c r="Y162" s="88"/>
      <c r="Z162" s="88"/>
      <c r="AA162" s="88"/>
      <c r="AB162" s="95"/>
      <c r="AC162" s="95"/>
      <c r="AD162" s="95"/>
      <c r="AE162" s="95"/>
      <c r="AF162" s="95"/>
      <c r="AG162" s="95"/>
      <c r="AH162" s="95"/>
      <c r="AI162" s="96"/>
    </row>
  </sheetData>
  <mergeCells count="1">
    <mergeCell ref="A1:J1"/>
  </mergeCells>
  <pageMargins left="0.82677165354330717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A166"/>
  <sheetViews>
    <sheetView tabSelected="1" zoomScaleSheetLayoutView="90" workbookViewId="0">
      <selection activeCell="D18" sqref="D18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89" t="s">
        <v>127</v>
      </c>
      <c r="B1" s="89"/>
      <c r="C1" s="89"/>
      <c r="D1" s="89"/>
    </row>
    <row r="2" spans="1:27" ht="12.75" customHeight="1">
      <c r="A2" s="26"/>
      <c r="B2" s="27"/>
      <c r="C2" s="27"/>
      <c r="D2" s="9" t="s">
        <v>40</v>
      </c>
    </row>
    <row r="3" spans="1:27" ht="42" customHeight="1">
      <c r="A3" s="28" t="s">
        <v>0</v>
      </c>
      <c r="B3" s="29" t="s">
        <v>57</v>
      </c>
      <c r="C3" s="29" t="s">
        <v>128</v>
      </c>
      <c r="D3" s="29" t="s">
        <v>1</v>
      </c>
      <c r="L3" s="14"/>
    </row>
    <row r="4" spans="1:27" ht="25.5" customHeight="1">
      <c r="A4" s="30" t="s">
        <v>2</v>
      </c>
      <c r="B4" s="67">
        <f>10953932.8-B5</f>
        <v>3688639.5000000009</v>
      </c>
      <c r="C4" s="67">
        <f>2787473-C5</f>
        <v>925478.79999999981</v>
      </c>
      <c r="D4" s="31">
        <f t="shared" ref="D4:D14" si="0">C4/B4*100</f>
        <v>25.089976941362785</v>
      </c>
      <c r="H4" s="12"/>
      <c r="I4" s="12"/>
    </row>
    <row r="5" spans="1:27" ht="26.25" customHeight="1">
      <c r="A5" s="30" t="s">
        <v>49</v>
      </c>
      <c r="B5" s="67">
        <f>SUM(B6:B12)</f>
        <v>7265293.2999999998</v>
      </c>
      <c r="C5" s="67">
        <f>SUM(C6:C12)</f>
        <v>1861994.2000000002</v>
      </c>
      <c r="D5" s="31">
        <f>C5/B5*100</f>
        <v>25.628617085562123</v>
      </c>
      <c r="H5" s="12"/>
      <c r="I5" s="12"/>
    </row>
    <row r="6" spans="1:27" ht="21" customHeight="1">
      <c r="A6" s="33" t="s">
        <v>3</v>
      </c>
      <c r="B6" s="34">
        <v>4708230.9000000004</v>
      </c>
      <c r="C6" s="34">
        <v>1651211.6</v>
      </c>
      <c r="D6" s="32">
        <f t="shared" si="0"/>
        <v>35.070743875369409</v>
      </c>
      <c r="E6" s="1"/>
      <c r="H6" s="12"/>
      <c r="I6" s="12"/>
      <c r="AA6" s="73"/>
    </row>
    <row r="7" spans="1:27" ht="21.75" customHeight="1">
      <c r="A7" s="33" t="s">
        <v>4</v>
      </c>
      <c r="B7" s="34">
        <v>2390279.2999999998</v>
      </c>
      <c r="C7" s="34">
        <v>122278.8</v>
      </c>
      <c r="D7" s="32">
        <f>C7/B7*100</f>
        <v>5.1156699553897322</v>
      </c>
      <c r="H7" s="12"/>
      <c r="I7" s="12"/>
      <c r="AA7" s="73"/>
    </row>
    <row r="8" spans="1:27" ht="24.75" customHeight="1">
      <c r="A8" s="33" t="s">
        <v>20</v>
      </c>
      <c r="B8" s="34">
        <v>95686.6</v>
      </c>
      <c r="C8" s="34">
        <v>52979.7</v>
      </c>
      <c r="D8" s="32">
        <f t="shared" si="0"/>
        <v>55.367940756594955</v>
      </c>
      <c r="E8" s="14">
        <f>C4+C6+C7+C8+C9+C10+C12</f>
        <v>2787472.9999999995</v>
      </c>
      <c r="F8" s="14">
        <f>C13-E8</f>
        <v>0</v>
      </c>
      <c r="H8" s="12"/>
      <c r="I8" s="12"/>
    </row>
    <row r="9" spans="1:27" ht="18.75">
      <c r="A9" s="35" t="s">
        <v>51</v>
      </c>
      <c r="B9" s="34">
        <v>107246.8</v>
      </c>
      <c r="C9" s="34">
        <v>35748.800000000003</v>
      </c>
      <c r="D9" s="32">
        <f t="shared" si="0"/>
        <v>33.333209009499583</v>
      </c>
      <c r="H9" s="12"/>
      <c r="I9" s="12"/>
    </row>
    <row r="10" spans="1:27" ht="24" hidden="1" customHeight="1">
      <c r="A10" s="33" t="s">
        <v>52</v>
      </c>
      <c r="B10" s="34">
        <v>0</v>
      </c>
      <c r="C10" s="34">
        <v>0</v>
      </c>
      <c r="D10" s="32" t="e">
        <f t="shared" si="0"/>
        <v>#DIV/0!</v>
      </c>
      <c r="H10" s="12"/>
      <c r="I10" s="12"/>
    </row>
    <row r="11" spans="1:27" ht="93.75" hidden="1">
      <c r="A11" s="35" t="s">
        <v>54</v>
      </c>
      <c r="B11" s="34"/>
      <c r="C11" s="34"/>
      <c r="D11" s="32"/>
      <c r="H11" s="12"/>
      <c r="I11" s="12"/>
    </row>
    <row r="12" spans="1:27" ht="61.5" customHeight="1">
      <c r="A12" s="33" t="s">
        <v>21</v>
      </c>
      <c r="B12" s="34">
        <v>-36150.300000000003</v>
      </c>
      <c r="C12" s="34">
        <v>-224.7</v>
      </c>
      <c r="D12" s="32">
        <f t="shared" si="0"/>
        <v>0.62157160521489441</v>
      </c>
      <c r="H12" s="12"/>
      <c r="I12" s="12"/>
    </row>
    <row r="13" spans="1:27" ht="24" customHeight="1">
      <c r="A13" s="36" t="s">
        <v>5</v>
      </c>
      <c r="B13" s="37">
        <f>SUM(B4:B5)</f>
        <v>10953932.800000001</v>
      </c>
      <c r="C13" s="37">
        <f>SUM(C4:C5)</f>
        <v>2787473</v>
      </c>
      <c r="D13" s="37">
        <f t="shared" si="0"/>
        <v>25.447234805019072</v>
      </c>
      <c r="E13" s="19"/>
      <c r="F13" s="19"/>
      <c r="H13" s="12"/>
      <c r="I13" s="12"/>
    </row>
    <row r="14" spans="1:27" ht="0.75" customHeight="1">
      <c r="A14" s="30"/>
      <c r="B14" s="76"/>
      <c r="C14" s="77"/>
      <c r="D14" s="37" t="e">
        <f t="shared" si="0"/>
        <v>#DIV/0!</v>
      </c>
      <c r="H14" s="12"/>
      <c r="I14" s="12"/>
    </row>
    <row r="15" spans="1:27" ht="12.75" customHeight="1">
      <c r="A15" s="30"/>
      <c r="B15" s="78"/>
      <c r="C15" s="79"/>
      <c r="D15" s="38"/>
      <c r="E15" s="15"/>
      <c r="F15" s="15"/>
      <c r="H15" s="12"/>
      <c r="I15" s="12"/>
    </row>
    <row r="16" spans="1:27" ht="18.75">
      <c r="A16" s="28" t="s">
        <v>6</v>
      </c>
      <c r="B16" s="80"/>
      <c r="C16" s="80"/>
      <c r="D16" s="39"/>
      <c r="H16" s="12"/>
      <c r="I16" s="12"/>
    </row>
    <row r="17" spans="1:12" ht="18.75">
      <c r="A17" s="40" t="s">
        <v>7</v>
      </c>
      <c r="B17" s="68">
        <v>810121.9</v>
      </c>
      <c r="C17" s="68">
        <v>236551.3</v>
      </c>
      <c r="D17" s="38">
        <f t="shared" ref="D17:D21" si="1">C17/B17*100</f>
        <v>29.199469857560938</v>
      </c>
      <c r="F17" s="74"/>
      <c r="G17" s="74"/>
      <c r="H17" s="12"/>
      <c r="I17" s="12"/>
    </row>
    <row r="18" spans="1:12" ht="18.75">
      <c r="A18" s="41" t="s">
        <v>32</v>
      </c>
      <c r="B18" s="34">
        <f>B17-B20</f>
        <v>776972.9</v>
      </c>
      <c r="C18" s="34">
        <f>C17-C20</f>
        <v>227753.69999999998</v>
      </c>
      <c r="D18" s="42">
        <f t="shared" si="1"/>
        <v>29.31295287132923</v>
      </c>
      <c r="F18" s="74"/>
      <c r="G18" s="74"/>
      <c r="H18" s="12"/>
      <c r="I18" s="12"/>
    </row>
    <row r="19" spans="1:12" ht="18.75">
      <c r="A19" s="43" t="s">
        <v>33</v>
      </c>
      <c r="B19" s="34">
        <v>9606</v>
      </c>
      <c r="C19" s="34">
        <v>0</v>
      </c>
      <c r="D19" s="42">
        <v>0</v>
      </c>
      <c r="E19" s="11" t="s">
        <v>41</v>
      </c>
      <c r="F19" s="91" t="s">
        <v>46</v>
      </c>
      <c r="G19" s="91"/>
      <c r="H19" s="12">
        <f t="shared" ref="H19" si="2">C19/B19*100</f>
        <v>0</v>
      </c>
      <c r="I19" s="12">
        <f t="shared" ref="I19" si="3">H19-D19</f>
        <v>0</v>
      </c>
      <c r="L19" s="25"/>
    </row>
    <row r="20" spans="1:12" ht="18.75">
      <c r="A20" s="41" t="s">
        <v>31</v>
      </c>
      <c r="B20" s="34">
        <v>33149</v>
      </c>
      <c r="C20" s="34">
        <v>8797.6</v>
      </c>
      <c r="D20" s="42">
        <f t="shared" si="1"/>
        <v>26.539563787746239</v>
      </c>
      <c r="E20" s="4" t="s">
        <v>42</v>
      </c>
      <c r="F20" s="74"/>
      <c r="G20" s="74"/>
      <c r="H20" s="12"/>
      <c r="I20" s="12"/>
    </row>
    <row r="21" spans="1:12" s="13" customFormat="1" ht="18.75">
      <c r="A21" s="44" t="s">
        <v>8</v>
      </c>
      <c r="B21" s="68">
        <v>139</v>
      </c>
      <c r="C21" s="68">
        <v>103</v>
      </c>
      <c r="D21" s="45">
        <f t="shared" si="1"/>
        <v>74.100719424460422</v>
      </c>
      <c r="E21" s="10"/>
      <c r="F21" s="74"/>
      <c r="G21" s="74"/>
      <c r="H21" s="12"/>
      <c r="I21" s="12"/>
    </row>
    <row r="22" spans="1:12" s="13" customFormat="1" ht="39" customHeight="1">
      <c r="A22" s="44" t="s">
        <v>9</v>
      </c>
      <c r="B22" s="68">
        <v>102249.1</v>
      </c>
      <c r="C22" s="68">
        <v>47170.2</v>
      </c>
      <c r="D22" s="45">
        <f t="shared" ref="D22:D29" si="4">C22/B22*100</f>
        <v>46.132630996263039</v>
      </c>
      <c r="E22" s="10"/>
      <c r="F22" s="74"/>
      <c r="G22" s="74"/>
      <c r="H22" s="12"/>
      <c r="I22" s="12"/>
    </row>
    <row r="23" spans="1:12" ht="18.75">
      <c r="A23" s="41" t="s">
        <v>32</v>
      </c>
      <c r="B23" s="34">
        <f>B22-B24</f>
        <v>79301.200000000012</v>
      </c>
      <c r="C23" s="34">
        <f>C22-C24</f>
        <v>24222.499999999996</v>
      </c>
      <c r="D23" s="42">
        <f t="shared" si="4"/>
        <v>30.544935007288661</v>
      </c>
      <c r="F23" s="74"/>
      <c r="G23" s="74"/>
      <c r="H23" s="12"/>
      <c r="I23" s="12"/>
    </row>
    <row r="24" spans="1:12" ht="18.75">
      <c r="A24" s="41" t="s">
        <v>31</v>
      </c>
      <c r="B24" s="34">
        <v>22947.9</v>
      </c>
      <c r="C24" s="34">
        <v>22947.7</v>
      </c>
      <c r="D24" s="42">
        <v>0</v>
      </c>
      <c r="F24" s="74"/>
      <c r="G24" s="74"/>
      <c r="H24" s="12"/>
      <c r="I24" s="12"/>
    </row>
    <row r="25" spans="1:12" ht="21.75" customHeight="1">
      <c r="A25" s="40" t="s">
        <v>10</v>
      </c>
      <c r="B25" s="68">
        <v>722210.8</v>
      </c>
      <c r="C25" s="68">
        <v>107129.4</v>
      </c>
      <c r="D25" s="46">
        <f t="shared" si="4"/>
        <v>14.833536136540742</v>
      </c>
      <c r="E25" s="8"/>
      <c r="F25" s="74"/>
      <c r="G25" s="74"/>
      <c r="H25" s="12"/>
      <c r="I25" s="12"/>
    </row>
    <row r="26" spans="1:12" ht="18.75">
      <c r="A26" s="41" t="s">
        <v>15</v>
      </c>
      <c r="B26" s="34">
        <f>B25-B27</f>
        <v>357022.70000000007</v>
      </c>
      <c r="C26" s="34">
        <f>C25-C27</f>
        <v>105059.2</v>
      </c>
      <c r="D26" s="42">
        <f t="shared" si="4"/>
        <v>29.426476243667416</v>
      </c>
      <c r="E26" s="8"/>
      <c r="F26" s="74"/>
      <c r="G26" s="74"/>
      <c r="H26" s="12"/>
      <c r="I26" s="12"/>
    </row>
    <row r="27" spans="1:12" ht="18.75">
      <c r="A27" s="41" t="s">
        <v>31</v>
      </c>
      <c r="B27" s="34">
        <v>365188.1</v>
      </c>
      <c r="C27" s="34">
        <v>2070.1999999999998</v>
      </c>
      <c r="D27" s="42">
        <f t="shared" si="4"/>
        <v>0.56688594179273633</v>
      </c>
      <c r="E27" s="8"/>
      <c r="F27" s="74"/>
      <c r="G27" s="74"/>
      <c r="H27" s="12"/>
      <c r="I27" s="12"/>
    </row>
    <row r="28" spans="1:12" ht="18.75">
      <c r="A28" s="47" t="s">
        <v>11</v>
      </c>
      <c r="B28" s="68">
        <v>4102347.5</v>
      </c>
      <c r="C28" s="68">
        <v>200288.9</v>
      </c>
      <c r="D28" s="38">
        <f t="shared" si="4"/>
        <v>4.8822997076673778</v>
      </c>
      <c r="E28" s="14"/>
      <c r="F28" s="74"/>
      <c r="G28" s="74"/>
      <c r="H28" s="12"/>
      <c r="I28" s="12"/>
    </row>
    <row r="29" spans="1:12" ht="20.25" customHeight="1">
      <c r="A29" s="41" t="s">
        <v>32</v>
      </c>
      <c r="B29" s="34">
        <f>B28-B31</f>
        <v>499160.5</v>
      </c>
      <c r="C29" s="34">
        <f>C28-C31</f>
        <v>137913.9</v>
      </c>
      <c r="D29" s="32">
        <f t="shared" si="4"/>
        <v>27.629169375381263</v>
      </c>
      <c r="F29" s="74"/>
      <c r="G29" s="74"/>
      <c r="H29" s="12"/>
      <c r="I29" s="12"/>
    </row>
    <row r="30" spans="1:12" ht="47.25" customHeight="1">
      <c r="A30" s="48" t="s">
        <v>47</v>
      </c>
      <c r="B30" s="34">
        <v>171016.6</v>
      </c>
      <c r="C30" s="34">
        <v>42330.8</v>
      </c>
      <c r="D30" s="32">
        <f>C30/B30*100</f>
        <v>24.752450931663944</v>
      </c>
      <c r="F30" s="74"/>
      <c r="G30" s="74"/>
      <c r="H30" s="12"/>
      <c r="I30" s="12"/>
      <c r="K30" s="15"/>
      <c r="L30" s="15"/>
    </row>
    <row r="31" spans="1:12" ht="20.25" customHeight="1">
      <c r="A31" s="41" t="s">
        <v>31</v>
      </c>
      <c r="B31" s="82">
        <v>3603187</v>
      </c>
      <c r="C31" s="34">
        <v>62375</v>
      </c>
      <c r="D31" s="32">
        <f>C31/B31*100</f>
        <v>1.7311063788806966</v>
      </c>
      <c r="F31" s="74"/>
      <c r="G31" s="74"/>
      <c r="H31" s="12"/>
      <c r="I31" s="12"/>
    </row>
    <row r="32" spans="1:12" ht="21" customHeight="1">
      <c r="A32" s="40" t="s">
        <v>13</v>
      </c>
      <c r="B32" s="68">
        <v>247.7</v>
      </c>
      <c r="C32" s="68">
        <v>0</v>
      </c>
      <c r="D32" s="38">
        <f>C32/B32*100</f>
        <v>0</v>
      </c>
      <c r="F32" s="2"/>
      <c r="G32" s="3"/>
      <c r="H32" s="12"/>
      <c r="I32" s="12"/>
    </row>
    <row r="33" spans="1:9" ht="19.5" customHeight="1">
      <c r="A33" s="49" t="s">
        <v>14</v>
      </c>
      <c r="B33" s="68">
        <v>4339653.4000000004</v>
      </c>
      <c r="C33" s="68">
        <v>1501231.4</v>
      </c>
      <c r="D33" s="31">
        <f t="shared" ref="D33:D42" si="5">C33/B33*100</f>
        <v>34.593347938800825</v>
      </c>
      <c r="F33" s="74"/>
      <c r="G33" s="74"/>
      <c r="H33" s="12"/>
      <c r="I33" s="12"/>
    </row>
    <row r="34" spans="1:9" ht="18.75">
      <c r="A34" s="41" t="s">
        <v>15</v>
      </c>
      <c r="B34" s="34">
        <f>B33-B35</f>
        <v>1219969.8000000003</v>
      </c>
      <c r="C34" s="34">
        <f>C33-C35</f>
        <v>445758.69999999995</v>
      </c>
      <c r="D34" s="32">
        <f t="shared" si="5"/>
        <v>36.538502838348933</v>
      </c>
      <c r="F34" s="2"/>
      <c r="G34" s="3"/>
      <c r="H34" s="12"/>
      <c r="I34" s="12"/>
    </row>
    <row r="35" spans="1:9" ht="18.75">
      <c r="A35" s="41" t="s">
        <v>31</v>
      </c>
      <c r="B35" s="34">
        <v>3119683.6</v>
      </c>
      <c r="C35" s="34">
        <v>1055472.7</v>
      </c>
      <c r="D35" s="32">
        <f t="shared" si="5"/>
        <v>33.832684186306579</v>
      </c>
      <c r="F35" s="2"/>
      <c r="G35" s="3"/>
      <c r="H35" s="12"/>
      <c r="I35" s="12"/>
    </row>
    <row r="36" spans="1:9" ht="24" customHeight="1">
      <c r="A36" s="40" t="s">
        <v>22</v>
      </c>
      <c r="B36" s="68">
        <v>545550.69999999995</v>
      </c>
      <c r="C36" s="68">
        <v>169558.1</v>
      </c>
      <c r="D36" s="38">
        <f t="shared" si="5"/>
        <v>31.080172750213684</v>
      </c>
      <c r="F36" s="74"/>
      <c r="G36" s="74"/>
      <c r="H36" s="12"/>
      <c r="I36" s="12"/>
    </row>
    <row r="37" spans="1:9" ht="18.75">
      <c r="A37" s="41" t="s">
        <v>15</v>
      </c>
      <c r="B37" s="34">
        <f>B36-B38</f>
        <v>420179.6</v>
      </c>
      <c r="C37" s="34">
        <f>C36-C38</f>
        <v>155425.20000000001</v>
      </c>
      <c r="D37" s="42">
        <f t="shared" si="5"/>
        <v>36.990182293476416</v>
      </c>
      <c r="F37" s="2"/>
      <c r="G37" s="3"/>
      <c r="H37" s="12"/>
      <c r="I37" s="12"/>
    </row>
    <row r="38" spans="1:9" ht="18.75">
      <c r="A38" s="41" t="s">
        <v>31</v>
      </c>
      <c r="B38" s="34">
        <v>125371.1</v>
      </c>
      <c r="C38" s="34">
        <v>14132.9</v>
      </c>
      <c r="D38" s="42">
        <f t="shared" si="5"/>
        <v>11.272853153557717</v>
      </c>
      <c r="F38" s="2"/>
      <c r="G38" s="3"/>
      <c r="H38" s="12"/>
      <c r="I38" s="12"/>
    </row>
    <row r="39" spans="1:9" ht="19.5" customHeight="1">
      <c r="A39" s="50" t="s">
        <v>23</v>
      </c>
      <c r="B39" s="69">
        <v>7665.1</v>
      </c>
      <c r="C39" s="69">
        <v>2469.5</v>
      </c>
      <c r="D39" s="51">
        <f t="shared" si="5"/>
        <v>32.217453131726913</v>
      </c>
      <c r="F39" s="74"/>
      <c r="G39" s="74"/>
      <c r="H39" s="12"/>
      <c r="I39" s="12"/>
    </row>
    <row r="40" spans="1:9" ht="18.75">
      <c r="A40" s="52" t="s">
        <v>15</v>
      </c>
      <c r="B40" s="81">
        <f>B39-B41</f>
        <v>7665.1</v>
      </c>
      <c r="C40" s="81">
        <f>C39-C41</f>
        <v>2469.5</v>
      </c>
      <c r="D40" s="53">
        <f t="shared" si="5"/>
        <v>32.217453131726913</v>
      </c>
      <c r="F40" s="2"/>
      <c r="G40" s="3"/>
      <c r="H40" s="12"/>
      <c r="I40" s="12"/>
    </row>
    <row r="41" spans="1:9" ht="21.75" customHeight="1">
      <c r="A41" s="41" t="s">
        <v>31</v>
      </c>
      <c r="B41" s="81">
        <v>0</v>
      </c>
      <c r="C41" s="81">
        <v>0</v>
      </c>
      <c r="D41" s="53"/>
      <c r="F41" s="2"/>
      <c r="G41" s="3"/>
      <c r="H41" s="12"/>
      <c r="I41" s="12"/>
    </row>
    <row r="42" spans="1:9" ht="0.75" customHeight="1">
      <c r="A42" s="54" t="s">
        <v>12</v>
      </c>
      <c r="B42" s="83"/>
      <c r="C42" s="83"/>
      <c r="D42" s="55" t="e">
        <f t="shared" si="5"/>
        <v>#DIV/0!</v>
      </c>
      <c r="F42" s="2"/>
      <c r="G42" s="3"/>
      <c r="H42" s="12"/>
      <c r="I42" s="12"/>
    </row>
    <row r="43" spans="1:9" ht="20.25" customHeight="1">
      <c r="A43" s="56" t="s">
        <v>16</v>
      </c>
      <c r="B43" s="70">
        <v>2037471.5</v>
      </c>
      <c r="C43" s="70">
        <v>649010.19999999995</v>
      </c>
      <c r="D43" s="57">
        <f t="shared" ref="D43:D52" si="6">C43/B43*100</f>
        <v>31.853706910746972</v>
      </c>
      <c r="F43" s="74"/>
      <c r="G43" s="74"/>
      <c r="H43" s="12"/>
      <c r="I43" s="12"/>
    </row>
    <row r="44" spans="1:9" ht="18.75">
      <c r="A44" s="41" t="s">
        <v>15</v>
      </c>
      <c r="B44" s="34">
        <f>B43-B45</f>
        <v>85066</v>
      </c>
      <c r="C44" s="34">
        <f>C43-C45</f>
        <v>31460.599999999977</v>
      </c>
      <c r="D44" s="42">
        <f t="shared" si="6"/>
        <v>36.983753791173882</v>
      </c>
      <c r="F44" s="74"/>
      <c r="G44" s="74"/>
      <c r="H44" s="12"/>
      <c r="I44" s="12"/>
    </row>
    <row r="45" spans="1:9" ht="18.75">
      <c r="A45" s="41" t="s">
        <v>31</v>
      </c>
      <c r="B45" s="34">
        <v>1952405.5</v>
      </c>
      <c r="C45" s="34">
        <v>617549.6</v>
      </c>
      <c r="D45" s="42">
        <f t="shared" si="6"/>
        <v>31.630191576493715</v>
      </c>
      <c r="F45" s="74"/>
      <c r="G45" s="74"/>
      <c r="H45" s="12"/>
      <c r="I45" s="12"/>
    </row>
    <row r="46" spans="1:9" ht="18.75" customHeight="1">
      <c r="A46" s="47" t="s">
        <v>24</v>
      </c>
      <c r="B46" s="68">
        <v>154572.1</v>
      </c>
      <c r="C46" s="68">
        <v>52457.1</v>
      </c>
      <c r="D46" s="38">
        <f t="shared" si="6"/>
        <v>33.936978277451104</v>
      </c>
      <c r="F46" s="74"/>
      <c r="G46" s="74"/>
      <c r="H46" s="12"/>
      <c r="I46" s="12"/>
    </row>
    <row r="47" spans="1:9" ht="33.75" hidden="1" customHeight="1">
      <c r="A47" s="48" t="s">
        <v>25</v>
      </c>
      <c r="B47" s="87"/>
      <c r="C47" s="86"/>
      <c r="D47" s="38" t="e">
        <f t="shared" si="6"/>
        <v>#DIV/0!</v>
      </c>
      <c r="F47" s="74"/>
      <c r="G47" s="74"/>
      <c r="H47" s="12"/>
      <c r="I47" s="12"/>
    </row>
    <row r="48" spans="1:9" ht="0.75" hidden="1" customHeight="1">
      <c r="A48" s="48" t="s">
        <v>26</v>
      </c>
      <c r="B48" s="86"/>
      <c r="C48" s="86"/>
      <c r="D48" s="38" t="e">
        <f t="shared" si="6"/>
        <v>#DIV/0!</v>
      </c>
      <c r="F48" s="74"/>
      <c r="G48" s="74"/>
      <c r="H48" s="12"/>
      <c r="I48" s="12"/>
    </row>
    <row r="49" spans="1:23" ht="21.75" customHeight="1">
      <c r="A49" s="41" t="s">
        <v>15</v>
      </c>
      <c r="B49" s="34">
        <f>B46-B50</f>
        <v>152259.1</v>
      </c>
      <c r="C49" s="34">
        <f>C46-C50</f>
        <v>52457.1</v>
      </c>
      <c r="D49" s="42">
        <f t="shared" si="6"/>
        <v>34.452522049585212</v>
      </c>
      <c r="F49" s="74"/>
      <c r="G49" s="74"/>
      <c r="H49" s="12"/>
      <c r="I49" s="12"/>
    </row>
    <row r="50" spans="1:23" ht="20.25" customHeight="1">
      <c r="A50" s="41" t="s">
        <v>31</v>
      </c>
      <c r="B50" s="34">
        <v>2313</v>
      </c>
      <c r="C50" s="34">
        <v>0</v>
      </c>
      <c r="D50" s="42">
        <f t="shared" si="6"/>
        <v>0</v>
      </c>
      <c r="F50" s="74"/>
      <c r="G50" s="74"/>
      <c r="H50" s="12"/>
      <c r="I50" s="12"/>
    </row>
    <row r="51" spans="1:23" s="21" customFormat="1" ht="18.75">
      <c r="A51" s="47" t="s">
        <v>27</v>
      </c>
      <c r="B51" s="68">
        <v>1210</v>
      </c>
      <c r="C51" s="68">
        <v>339.7</v>
      </c>
      <c r="D51" s="38">
        <f t="shared" si="6"/>
        <v>28.074380165289252</v>
      </c>
      <c r="F51" s="22"/>
      <c r="G51" s="22"/>
      <c r="H51" s="23"/>
      <c r="I51" s="23"/>
    </row>
    <row r="52" spans="1:23" ht="40.5" customHeight="1">
      <c r="A52" s="40" t="s">
        <v>28</v>
      </c>
      <c r="B52" s="68">
        <v>177823.5</v>
      </c>
      <c r="C52" s="68">
        <v>59210.6</v>
      </c>
      <c r="D52" s="38">
        <f t="shared" si="6"/>
        <v>33.297398825239632</v>
      </c>
      <c r="E52" s="14"/>
      <c r="F52" s="74"/>
      <c r="G52" s="74"/>
      <c r="H52" s="12"/>
      <c r="I52" s="12"/>
    </row>
    <row r="53" spans="1:23" ht="23.25" customHeight="1">
      <c r="A53" s="58" t="s">
        <v>17</v>
      </c>
      <c r="B53" s="37">
        <f>B17+B21+B22+B25+B28+B32+B33+B36+B39+B43+B46+B51+B52</f>
        <v>13001262.299999999</v>
      </c>
      <c r="C53" s="37">
        <f>C17+C21+C22+C25+C28+C32+C33+C36+C39+C43+C46+C51+C52</f>
        <v>3025519.4000000004</v>
      </c>
      <c r="D53" s="37">
        <f>C53/B53*100</f>
        <v>23.270966542994834</v>
      </c>
      <c r="E53" s="14"/>
      <c r="F53" s="74"/>
      <c r="G53" s="74"/>
      <c r="H53" s="16"/>
      <c r="I53" s="12"/>
    </row>
    <row r="54" spans="1:23" ht="11.25" customHeight="1">
      <c r="A54" s="59"/>
      <c r="B54" s="75"/>
      <c r="C54" s="75"/>
      <c r="D54" s="38"/>
    </row>
    <row r="55" spans="1:23" ht="18" customHeight="1">
      <c r="A55" s="28" t="s">
        <v>18</v>
      </c>
      <c r="B55" s="84">
        <v>-17281.099999999999</v>
      </c>
      <c r="C55" s="84">
        <f>C13-C53</f>
        <v>-238046.40000000037</v>
      </c>
      <c r="D55" s="39"/>
      <c r="E55" s="4" t="s">
        <v>43</v>
      </c>
      <c r="W55" s="14"/>
    </row>
    <row r="56" spans="1:23" ht="8.25" customHeight="1">
      <c r="A56" s="59"/>
      <c r="B56" s="68"/>
      <c r="C56" s="68"/>
      <c r="D56" s="38"/>
    </row>
    <row r="57" spans="1:23" ht="21.75" customHeight="1">
      <c r="A57" s="28" t="s">
        <v>19</v>
      </c>
      <c r="B57" s="37">
        <f>B58+B61+B68+B66</f>
        <v>17281.099999999999</v>
      </c>
      <c r="C57" s="37">
        <f>C58+C61+C68+C66</f>
        <v>238046.39999999997</v>
      </c>
      <c r="D57" s="39"/>
      <c r="E57" s="14">
        <f>B55+B57</f>
        <v>0</v>
      </c>
      <c r="F57" s="14">
        <f>C55+C57</f>
        <v>-4.0745362639427185E-10</v>
      </c>
      <c r="L57" s="14">
        <f>B55+B57</f>
        <v>0</v>
      </c>
      <c r="M57" s="14">
        <f>C55+C57</f>
        <v>-4.0745362639427185E-10</v>
      </c>
    </row>
    <row r="58" spans="1:23" ht="21" customHeight="1">
      <c r="A58" s="60" t="s">
        <v>34</v>
      </c>
      <c r="B58" s="34">
        <f>B59-B60</f>
        <v>0</v>
      </c>
      <c r="C58" s="34">
        <f>C59-C60</f>
        <v>79318.899999999994</v>
      </c>
      <c r="D58" s="31"/>
    </row>
    <row r="59" spans="1:23" ht="18.75">
      <c r="A59" s="61" t="s">
        <v>35</v>
      </c>
      <c r="B59" s="85">
        <v>79318.899999999994</v>
      </c>
      <c r="C59" s="85">
        <v>79318.899999999994</v>
      </c>
      <c r="D59" s="31"/>
    </row>
    <row r="60" spans="1:23" ht="21.75" customHeight="1">
      <c r="A60" s="61" t="s">
        <v>36</v>
      </c>
      <c r="B60" s="85">
        <v>79318.899999999994</v>
      </c>
      <c r="C60" s="85">
        <v>0</v>
      </c>
      <c r="D60" s="31"/>
      <c r="E60" s="4" t="s">
        <v>44</v>
      </c>
    </row>
    <row r="61" spans="1:23" ht="18.75">
      <c r="A61" s="60" t="s">
        <v>37</v>
      </c>
      <c r="B61" s="34">
        <f>B64-B65</f>
        <v>0</v>
      </c>
      <c r="C61" s="34">
        <f>C64-C65</f>
        <v>0</v>
      </c>
      <c r="D61" s="31"/>
    </row>
    <row r="62" spans="1:23" ht="24.75" hidden="1" customHeight="1">
      <c r="A62" s="60" t="s">
        <v>30</v>
      </c>
      <c r="B62" s="34">
        <v>0</v>
      </c>
      <c r="C62" s="34">
        <v>0</v>
      </c>
      <c r="D62" s="31"/>
    </row>
    <row r="63" spans="1:23" ht="36.75" hidden="1" customHeight="1">
      <c r="A63" s="60" t="s">
        <v>29</v>
      </c>
      <c r="B63" s="34">
        <v>1709</v>
      </c>
      <c r="C63" s="34">
        <v>1709</v>
      </c>
      <c r="D63" s="31"/>
    </row>
    <row r="64" spans="1:23" ht="18.75">
      <c r="A64" s="61" t="s">
        <v>38</v>
      </c>
      <c r="B64" s="85">
        <v>0</v>
      </c>
      <c r="C64" s="85">
        <v>0</v>
      </c>
      <c r="D64" s="31"/>
      <c r="E64" s="14"/>
    </row>
    <row r="65" spans="1:23" ht="18" customHeight="1">
      <c r="A65" s="61" t="s">
        <v>39</v>
      </c>
      <c r="B65" s="85">
        <v>0</v>
      </c>
      <c r="C65" s="85">
        <v>0</v>
      </c>
      <c r="D65" s="31"/>
      <c r="E65" s="14"/>
    </row>
    <row r="66" spans="1:23" ht="43.5" customHeight="1">
      <c r="A66" s="60" t="s">
        <v>53</v>
      </c>
      <c r="B66" s="85">
        <f>SUM(B67:B67)</f>
        <v>0</v>
      </c>
      <c r="C66" s="85">
        <f>SUM(C67)</f>
        <v>269955.8</v>
      </c>
      <c r="D66" s="31"/>
      <c r="E66" s="14"/>
    </row>
    <row r="67" spans="1:23" ht="69.75" customHeight="1">
      <c r="A67" s="62" t="s">
        <v>48</v>
      </c>
      <c r="B67" s="85">
        <v>0</v>
      </c>
      <c r="C67" s="85">
        <v>269955.8</v>
      </c>
      <c r="D67" s="31"/>
      <c r="E67" s="14"/>
      <c r="W67" s="14"/>
    </row>
    <row r="68" spans="1:23" ht="20.25" customHeight="1">
      <c r="A68" s="60" t="s">
        <v>50</v>
      </c>
      <c r="B68" s="34">
        <v>17281.099999999999</v>
      </c>
      <c r="C68" s="34">
        <v>-111228.3</v>
      </c>
      <c r="D68" s="63"/>
      <c r="E68" s="4" t="s">
        <v>45</v>
      </c>
    </row>
    <row r="69" spans="1:23" ht="20.25" customHeight="1">
      <c r="A69" s="64"/>
      <c r="B69" s="65"/>
      <c r="C69" s="65"/>
      <c r="D69" s="66"/>
    </row>
    <row r="70" spans="1:23" ht="20.25" customHeight="1">
      <c r="A70" s="64"/>
      <c r="B70" s="65"/>
      <c r="C70" s="65"/>
      <c r="D70" s="66"/>
    </row>
    <row r="71" spans="1:23" s="11" customFormat="1" ht="46.5" customHeight="1">
      <c r="A71" s="90" t="s">
        <v>55</v>
      </c>
      <c r="B71" s="90"/>
      <c r="C71" s="71"/>
      <c r="D71" s="72" t="s">
        <v>56</v>
      </c>
    </row>
    <row r="72" spans="1:23" ht="14.25">
      <c r="A72" s="5"/>
      <c r="B72" s="6"/>
      <c r="C72" s="7"/>
      <c r="D72" s="7"/>
    </row>
    <row r="73" spans="1:23" ht="14.25">
      <c r="A73" s="5"/>
      <c r="B73" s="20">
        <f>B20+B24+B27+B31+B35+B38+B41+B45+B50</f>
        <v>9224245.1999999993</v>
      </c>
      <c r="C73" s="20">
        <f>C20+C24+C27+C31+C35+C38+C41+C45+C50</f>
        <v>1783345.6999999997</v>
      </c>
      <c r="D73" s="7"/>
    </row>
    <row r="74" spans="1:23" ht="14.25">
      <c r="A74" s="5"/>
      <c r="B74" s="20">
        <v>9224245.1999999993</v>
      </c>
      <c r="C74" s="20">
        <v>1783345.7</v>
      </c>
      <c r="D74" s="7"/>
    </row>
    <row r="75" spans="1:23" ht="14.25">
      <c r="A75" s="5"/>
      <c r="B75" s="20">
        <f>B74-B73</f>
        <v>0</v>
      </c>
      <c r="C75" s="24">
        <f>C74-C73</f>
        <v>0</v>
      </c>
      <c r="D75" s="7"/>
    </row>
    <row r="76" spans="1:23" ht="14.25">
      <c r="A76" s="5"/>
      <c r="B76" s="6"/>
      <c r="C76" s="7"/>
      <c r="D76" s="7"/>
    </row>
    <row r="77" spans="1:23" ht="14.25">
      <c r="A77" s="5"/>
      <c r="B77" s="6"/>
      <c r="C77" s="7"/>
      <c r="D77" s="7"/>
    </row>
    <row r="78" spans="1:23" ht="14.25">
      <c r="A78" s="5"/>
      <c r="B78" s="6"/>
      <c r="C78" s="7"/>
      <c r="D78" s="7"/>
    </row>
    <row r="79" spans="1:23" ht="14.25">
      <c r="A79" s="5"/>
      <c r="B79" s="6"/>
      <c r="C79" s="7"/>
      <c r="D79" s="7"/>
    </row>
    <row r="80" spans="1:23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  <row r="160" spans="1:4" ht="14.25">
      <c r="A160" s="5"/>
      <c r="B160" s="6"/>
      <c r="C160" s="7"/>
      <c r="D160" s="7"/>
    </row>
    <row r="161" spans="1:4" ht="14.25">
      <c r="A161" s="5"/>
      <c r="B161" s="6"/>
      <c r="C161" s="7"/>
      <c r="D161" s="7"/>
    </row>
    <row r="162" spans="1:4" ht="14.25">
      <c r="A162" s="5"/>
      <c r="B162" s="6"/>
      <c r="C162" s="7"/>
      <c r="D162" s="7"/>
    </row>
    <row r="163" spans="1:4" ht="14.25">
      <c r="A163" s="5"/>
      <c r="B163" s="6"/>
      <c r="C163" s="7"/>
      <c r="D163" s="7"/>
    </row>
    <row r="164" spans="1:4" ht="14.25">
      <c r="A164" s="5"/>
      <c r="B164" s="6"/>
      <c r="C164" s="7"/>
      <c r="D164" s="7"/>
    </row>
    <row r="165" spans="1:4" ht="14.25">
      <c r="A165" s="5"/>
      <c r="B165" s="6"/>
      <c r="C165" s="7"/>
      <c r="D165" s="7"/>
    </row>
    <row r="166" spans="1:4" ht="14.25">
      <c r="A166" s="5"/>
      <c r="B166" s="6"/>
      <c r="C166" s="7"/>
      <c r="D166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2024-05-17T06:32:47Z</cp:lastPrinted>
  <dcterms:created xsi:type="dcterms:W3CDTF">2009-06-17T07:34:38Z</dcterms:created>
  <dcterms:modified xsi:type="dcterms:W3CDTF">2024-05-17T06:32:48Z</dcterms:modified>
</cp:coreProperties>
</file>