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3" r:id="rId1"/>
    <sheet name="исполнение" sheetId="1" r:id="rId2"/>
  </sheets>
  <externalReferences>
    <externalReference r:id="rId3"/>
  </externalReferences>
  <definedNames>
    <definedName name="_Hlk105920340_2" localSheetId="0">[1]Лист3!#REF!</definedName>
    <definedName name="_Hlk105920340_2">#REF!</definedName>
    <definedName name="_Hlk113273915_2" localSheetId="0">[1]Лист3!#REF!</definedName>
    <definedName name="_Hlk113273915_2">#REF!</definedName>
    <definedName name="OLE_LINK15_2" localSheetId="0">[1]Лист3!#REF!</definedName>
    <definedName name="OLE_LINK15_2">#REF!</definedName>
    <definedName name="OLE_LINK17_2" localSheetId="0">[1]Лист3!#REF!</definedName>
    <definedName name="OLE_LINK17_2">#REF!</definedName>
    <definedName name="OLE_LINK7_2" localSheetId="0">[1]Лист3!#REF!</definedName>
    <definedName name="OLE_LINK7_2">#REF!</definedName>
    <definedName name="_xlnm.Print_Titles" localSheetId="1">исполнение!$3:$3</definedName>
    <definedName name="_xlnm.Print_Area" localSheetId="0">доходы!$A$1:$J$65</definedName>
    <definedName name="_xlnm.Print_Area" localSheetId="1">исполнение!$A$1:$D$71</definedName>
  </definedNames>
  <calcPr calcId="124519"/>
</workbook>
</file>

<file path=xl/calcChain.xml><?xml version="1.0" encoding="utf-8"?>
<calcChain xmlns="http://schemas.openxmlformats.org/spreadsheetml/2006/main">
  <c r="I65" i="3"/>
  <c r="D65"/>
  <c r="I64"/>
  <c r="G64"/>
  <c r="J64" s="1"/>
  <c r="I63"/>
  <c r="G63"/>
  <c r="J63" s="1"/>
  <c r="I62"/>
  <c r="G62"/>
  <c r="J62" s="1"/>
  <c r="I61"/>
  <c r="D61"/>
  <c r="J60"/>
  <c r="I60"/>
  <c r="D60"/>
  <c r="J59"/>
  <c r="I59"/>
  <c r="D59"/>
  <c r="I58"/>
  <c r="D58"/>
  <c r="B58"/>
  <c r="J58" s="1"/>
  <c r="J57"/>
  <c r="I57"/>
  <c r="J56"/>
  <c r="I56"/>
  <c r="J55"/>
  <c r="F55"/>
  <c r="I55" s="1"/>
  <c r="I54"/>
  <c r="H54"/>
  <c r="E54"/>
  <c r="D54"/>
  <c r="C54"/>
  <c r="J53"/>
  <c r="I53"/>
  <c r="D53"/>
  <c r="I52"/>
  <c r="G52"/>
  <c r="J52" s="1"/>
  <c r="B52"/>
  <c r="J51"/>
  <c r="I51"/>
  <c r="J50"/>
  <c r="I50"/>
  <c r="D50"/>
  <c r="J49"/>
  <c r="I49"/>
  <c r="D49"/>
  <c r="I48"/>
  <c r="D48"/>
  <c r="J47"/>
  <c r="I47"/>
  <c r="J46"/>
  <c r="I46"/>
  <c r="D46"/>
  <c r="J45"/>
  <c r="I45"/>
  <c r="D45"/>
  <c r="J44"/>
  <c r="I44"/>
  <c r="D44"/>
  <c r="J43"/>
  <c r="G43"/>
  <c r="I43" s="1"/>
  <c r="J42"/>
  <c r="I42"/>
  <c r="D42"/>
  <c r="J41"/>
  <c r="I41"/>
  <c r="D41"/>
  <c r="J40"/>
  <c r="I40"/>
  <c r="D40"/>
  <c r="J39"/>
  <c r="I39"/>
  <c r="J38"/>
  <c r="I38"/>
  <c r="D38"/>
  <c r="J37"/>
  <c r="I37"/>
  <c r="D37"/>
  <c r="I36"/>
  <c r="D36"/>
  <c r="B36"/>
  <c r="J36" s="1"/>
  <c r="H35"/>
  <c r="G35"/>
  <c r="I35" s="1"/>
  <c r="F35"/>
  <c r="F33" s="1"/>
  <c r="E35"/>
  <c r="C35"/>
  <c r="J34"/>
  <c r="I34"/>
  <c r="D34"/>
  <c r="H33"/>
  <c r="J32"/>
  <c r="I32"/>
  <c r="H32"/>
  <c r="J31"/>
  <c r="I31"/>
  <c r="J30"/>
  <c r="I30"/>
  <c r="J29"/>
  <c r="I29"/>
  <c r="J28"/>
  <c r="F28"/>
  <c r="I28" s="1"/>
  <c r="D28"/>
  <c r="J27"/>
  <c r="F27"/>
  <c r="I27" s="1"/>
  <c r="D27"/>
  <c r="D24" s="1"/>
  <c r="J26"/>
  <c r="I26"/>
  <c r="J25"/>
  <c r="F25"/>
  <c r="I25" s="1"/>
  <c r="D25"/>
  <c r="H24"/>
  <c r="G24"/>
  <c r="E24"/>
  <c r="C24"/>
  <c r="B24"/>
  <c r="J23"/>
  <c r="I23"/>
  <c r="F23"/>
  <c r="D23"/>
  <c r="J22"/>
  <c r="I22"/>
  <c r="F22"/>
  <c r="F21" s="1"/>
  <c r="D22"/>
  <c r="H21"/>
  <c r="H15" s="1"/>
  <c r="G21"/>
  <c r="E21"/>
  <c r="D21"/>
  <c r="C21"/>
  <c r="C15" s="1"/>
  <c r="B21"/>
  <c r="J21" s="1"/>
  <c r="J20"/>
  <c r="F20"/>
  <c r="I20" s="1"/>
  <c r="D20"/>
  <c r="J19"/>
  <c r="F19"/>
  <c r="I19" s="1"/>
  <c r="D19"/>
  <c r="G18"/>
  <c r="E18"/>
  <c r="E15" s="1"/>
  <c r="B18"/>
  <c r="G17"/>
  <c r="J17" s="1"/>
  <c r="J16"/>
  <c r="F16"/>
  <c r="I16" s="1"/>
  <c r="D16"/>
  <c r="J14"/>
  <c r="I14"/>
  <c r="F14"/>
  <c r="D14"/>
  <c r="J13"/>
  <c r="I13"/>
  <c r="F13"/>
  <c r="D13"/>
  <c r="I12"/>
  <c r="D12"/>
  <c r="D10" s="1"/>
  <c r="J11"/>
  <c r="F11"/>
  <c r="I11" s="1"/>
  <c r="H10"/>
  <c r="G10"/>
  <c r="E10"/>
  <c r="C10"/>
  <c r="B10"/>
  <c r="J9"/>
  <c r="I9"/>
  <c r="D9"/>
  <c r="J8"/>
  <c r="F8"/>
  <c r="I8" s="1"/>
  <c r="D8"/>
  <c r="D7" s="1"/>
  <c r="G7"/>
  <c r="E7"/>
  <c r="C7"/>
  <c r="B7"/>
  <c r="H5"/>
  <c r="C66" i="1"/>
  <c r="D12"/>
  <c r="D35" i="3" l="1"/>
  <c r="J7"/>
  <c r="I17"/>
  <c r="D62"/>
  <c r="D63"/>
  <c r="D64"/>
  <c r="C6"/>
  <c r="H6"/>
  <c r="C33"/>
  <c r="E6"/>
  <c r="F18"/>
  <c r="F15" s="1"/>
  <c r="G33"/>
  <c r="I33" s="1"/>
  <c r="B15"/>
  <c r="D18"/>
  <c r="D15" s="1"/>
  <c r="D6" s="1"/>
  <c r="J18"/>
  <c r="I21"/>
  <c r="D43"/>
  <c r="E33"/>
  <c r="E5" s="1"/>
  <c r="F7"/>
  <c r="I7" s="1"/>
  <c r="G15"/>
  <c r="G6" s="1"/>
  <c r="G5" s="1"/>
  <c r="F10"/>
  <c r="I10" s="1"/>
  <c r="J10"/>
  <c r="D17"/>
  <c r="F24"/>
  <c r="I24" s="1"/>
  <c r="J24"/>
  <c r="B35"/>
  <c r="B33" s="1"/>
  <c r="J33" s="1"/>
  <c r="D52"/>
  <c r="D50" i="1"/>
  <c r="D33" i="3" l="1"/>
  <c r="D5" s="1"/>
  <c r="I18"/>
  <c r="C5"/>
  <c r="I15"/>
  <c r="J15"/>
  <c r="B6"/>
  <c r="B5" s="1"/>
  <c r="J5" s="1"/>
  <c r="F6"/>
  <c r="J35"/>
  <c r="J6" l="1"/>
  <c r="F5"/>
  <c r="I5" s="1"/>
  <c r="I6"/>
  <c r="C61" i="1"/>
  <c r="C5" l="1"/>
  <c r="C4" s="1"/>
  <c r="D9" l="1"/>
  <c r="B5"/>
  <c r="B4" s="1"/>
  <c r="B66"/>
  <c r="B61"/>
  <c r="C58"/>
  <c r="C57" s="1"/>
  <c r="B58"/>
  <c r="B57" s="1"/>
  <c r="L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H19"/>
  <c r="I19" s="1"/>
  <c r="C18"/>
  <c r="B18"/>
  <c r="D17"/>
  <c r="D14"/>
  <c r="C13"/>
  <c r="E8"/>
  <c r="D8"/>
  <c r="D7"/>
  <c r="D6"/>
  <c r="E57" l="1"/>
  <c r="B13"/>
  <c r="D13" s="1"/>
  <c r="D40"/>
  <c r="D34"/>
  <c r="F8"/>
  <c r="D44"/>
  <c r="D23"/>
  <c r="D49"/>
  <c r="D18"/>
  <c r="D53"/>
  <c r="D26"/>
  <c r="D37"/>
  <c r="D29"/>
  <c r="D5"/>
  <c r="C55"/>
  <c r="D4" l="1"/>
  <c r="F57"/>
  <c r="M57"/>
</calcChain>
</file>

<file path=xl/sharedStrings.xml><?xml version="1.0" encoding="utf-8"?>
<sst xmlns="http://schemas.openxmlformats.org/spreadsheetml/2006/main" count="148" uniqueCount="132">
  <si>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</si>
  <si>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</si>
  <si>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</si>
  <si>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</si>
  <si>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</si>
  <si>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</si>
  <si>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</si>
  <si>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</si>
  <si>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</si>
  <si>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</si>
  <si>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</si>
  <si>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</si>
  <si>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</si>
  <si>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</si>
  <si>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</si>
  <si>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</si>
  <si>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</si>
  <si>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</si>
  <si>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</si>
  <si>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</si>
  <si>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</si>
  <si>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</si>
  <si>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</si>
  <si>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</si>
  <si>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</si>
  <si>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</si>
  <si>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</si>
  <si>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</si>
  <si>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</si>
  <si>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</si>
  <si>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</si>
  <si>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</si>
  <si>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</si>
  <si>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</si>
  <si>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</si>
  <si>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</si>
  <si>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</si>
  <si>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</si>
  <si>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</si>
  <si>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</si>
  <si>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</si>
  <si>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</si>
  <si>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</si>
  <si>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</si>
  <si>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</si>
  <si>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</si>
  <si>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</si>
  <si>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</si>
  <si>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</si>
  <si>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</si>
  <si>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</si>
  <si>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</si>
  <si>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</si>
  <si>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</si>
  <si>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</si>
  <si>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начальника Финансового управления г. Таганрога</t>
  </si>
  <si>
    <t>Е.Н. Шевская</t>
  </si>
  <si>
    <t>План на 
2024 год</t>
  </si>
  <si>
    <t>тыс.рублей</t>
  </si>
  <si>
    <t>Наименование доходов</t>
  </si>
  <si>
    <t>план 1 квартала</t>
  </si>
  <si>
    <t xml:space="preserve">Исполнено на 31.01.14г. </t>
  </si>
  <si>
    <t xml:space="preserve">Исполнено </t>
  </si>
  <si>
    <t>в том числе за 13.01.06г.</t>
  </si>
  <si>
    <t xml:space="preserve">% 
исполнения 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</si>
  <si>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</si>
  <si>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</si>
  <si>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</si>
  <si>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</si>
  <si>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</si>
  <si>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</si>
  <si>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</si>
  <si>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</si>
  <si>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</si>
  <si>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</si>
  <si>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</si>
  <si>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</si>
  <si>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</si>
  <si>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</si>
  <si>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</si>
  <si>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</si>
  <si>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</si>
  <si>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</si>
  <si>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</si>
  <si>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</si>
  <si>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</si>
  <si>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</si>
  <si>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</si>
  <si>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</si>
  <si>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</si>
  <si>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</si>
  <si>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</si>
  <si>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Задолженность и перерасчеты по отмененным налогам, сборам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</si>
  <si>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</si>
  <si>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</si>
  <si>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</si>
  <si>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</si>
  <si>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</si>
  <si>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</si>
  <si>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</si>
  <si>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</si>
  <si>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</si>
  <si>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</si>
  <si>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</si>
  <si>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</si>
  <si>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</si>
  <si>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</si>
  <si>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</si>
  <si>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</si>
  <si>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</si>
  <si>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</si>
  <si>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</si>
  <si>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</si>
  <si>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</si>
  <si>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</si>
  <si>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</si>
  <si>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</si>
  <si>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</si>
  <si>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</si>
  <si>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</si>
  <si>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</si>
  <si>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</si>
  <si>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</si>
  <si>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</si>
  <si>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Невыясненные поступления</t>
  </si>
  <si>
    <t xml:space="preserve">                ИСПОЛНЕНИЕ БЮДЖЕТА  ГОРОДА ТАГАНРОГА НА 1 АПРЕЛЯ 2024</t>
  </si>
  <si>
    <t>Исполнено на 01.04.2024</t>
  </si>
  <si>
    <t>План на 01.04.2024</t>
  </si>
  <si>
    <t>Отклонение от плана на 01.04.2024</t>
  </si>
  <si>
    <t>св.200</t>
  </si>
  <si>
    <t>Прочие доходы от компенсации затрат бюджетов</t>
  </si>
  <si>
    <t xml:space="preserve"> Исполнение бюджета г. Таганрога по налоговым и неналоговым доходам на 01.04.2024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</si>
</sst>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3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60"/>
      <name val="Times New Roman"/>
      <family val="1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36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48"/>
      <name val="Times New Roman"/>
      <family val="1"/>
      <charset val="204"/>
    </font>
    <font>
      <sz val="36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name val="Arial Cyr"/>
      <family val="2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32"/>
      <name val="Times New Roman"/>
      <family val="1"/>
    </font>
    <font>
      <sz val="32"/>
      <name val="Arial Cyr"/>
      <family val="2"/>
      <charset val="204"/>
    </font>
    <font>
      <i/>
      <sz val="14"/>
      <name val="Times New Roman"/>
      <family val="1"/>
    </font>
    <font>
      <sz val="7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77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2" fillId="0" borderId="0" xfId="2" applyFont="1"/>
    <xf numFmtId="165" fontId="3" fillId="0" borderId="0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5" borderId="5" xfId="0" applyFont="1" applyFill="1" applyBorder="1" applyAlignment="1">
      <alignment horizontal="center" vertical="center" wrapText="1"/>
    </xf>
    <xf numFmtId="164" fontId="23" fillId="5" borderId="5" xfId="0" applyNumberFormat="1" applyFont="1" applyFill="1" applyBorder="1" applyAlignment="1">
      <alignment horizontal="center" vertical="center" wrapText="1"/>
    </xf>
    <xf numFmtId="164" fontId="24" fillId="2" borderId="0" xfId="0" applyNumberFormat="1" applyFont="1" applyFill="1" applyBorder="1" applyAlignment="1">
      <alignment horizontal="center" vertical="center" wrapText="1"/>
    </xf>
    <xf numFmtId="164" fontId="25" fillId="2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/>
    <xf numFmtId="0" fontId="27" fillId="0" borderId="9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Border="1"/>
    <xf numFmtId="0" fontId="28" fillId="0" borderId="0" xfId="0" applyFont="1"/>
    <xf numFmtId="0" fontId="29" fillId="5" borderId="1" xfId="0" applyFont="1" applyFill="1" applyBorder="1" applyAlignment="1">
      <alignment horizontal="center" vertical="center" wrapText="1"/>
    </xf>
    <xf numFmtId="165" fontId="29" fillId="5" borderId="10" xfId="0" applyNumberFormat="1" applyFont="1" applyFill="1" applyBorder="1" applyAlignment="1">
      <alignment horizontal="center" vertical="center" wrapText="1"/>
    </xf>
    <xf numFmtId="165" fontId="29" fillId="5" borderId="5" xfId="0" applyNumberFormat="1" applyFont="1" applyFill="1" applyBorder="1" applyAlignment="1">
      <alignment horizontal="center" vertical="center" wrapText="1"/>
    </xf>
    <xf numFmtId="165" fontId="30" fillId="2" borderId="0" xfId="0" applyNumberFormat="1" applyFont="1" applyFill="1" applyBorder="1" applyAlignment="1">
      <alignment horizontal="center" vertical="center" wrapText="1"/>
    </xf>
    <xf numFmtId="165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/>
    <xf numFmtId="0" fontId="29" fillId="0" borderId="1" xfId="0" applyFont="1" applyFill="1" applyBorder="1" applyAlignment="1">
      <alignment horizontal="center" vertical="center" wrapText="1"/>
    </xf>
    <xf numFmtId="165" fontId="29" fillId="0" borderId="10" xfId="0" applyNumberFormat="1" applyFont="1" applyFill="1" applyBorder="1" applyAlignment="1">
      <alignment horizontal="center" vertical="center" wrapText="1"/>
    </xf>
    <xf numFmtId="165" fontId="29" fillId="6" borderId="10" xfId="0" applyNumberFormat="1" applyFont="1" applyFill="1" applyBorder="1" applyAlignment="1">
      <alignment horizontal="center" vertical="center" wrapText="1"/>
    </xf>
    <xf numFmtId="165" fontId="29" fillId="7" borderId="10" xfId="0" applyNumberFormat="1" applyFont="1" applyFill="1" applyBorder="1" applyAlignment="1">
      <alignment horizontal="center" vertical="center" wrapText="1"/>
    </xf>
    <xf numFmtId="165" fontId="29" fillId="7" borderId="5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0" xfId="0" applyNumberFormat="1" applyFont="1" applyFill="1" applyBorder="1" applyAlignment="1">
      <alignment horizontal="center" vertical="center" wrapText="1"/>
    </xf>
    <xf numFmtId="165" fontId="33" fillId="2" borderId="10" xfId="0" applyNumberFormat="1" applyFont="1" applyFill="1" applyBorder="1" applyAlignment="1">
      <alignment horizontal="center" vertical="center" wrapText="1"/>
    </xf>
    <xf numFmtId="165" fontId="33" fillId="7" borderId="10" xfId="0" applyNumberFormat="1" applyFont="1" applyFill="1" applyBorder="1" applyAlignment="1">
      <alignment horizontal="center" vertical="center" wrapText="1"/>
    </xf>
    <xf numFmtId="165" fontId="33" fillId="6" borderId="10" xfId="0" applyNumberFormat="1" applyFont="1" applyFill="1" applyBorder="1" applyAlignment="1">
      <alignment horizontal="center" vertical="center" wrapText="1"/>
    </xf>
    <xf numFmtId="165" fontId="34" fillId="7" borderId="10" xfId="0" applyNumberFormat="1" applyFont="1" applyFill="1" applyBorder="1" applyAlignment="1">
      <alignment horizontal="center" vertical="center" wrapText="1"/>
    </xf>
    <xf numFmtId="165" fontId="35" fillId="0" borderId="0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165" fontId="37" fillId="0" borderId="10" xfId="0" applyNumberFormat="1" applyFont="1" applyFill="1" applyBorder="1" applyAlignment="1">
      <alignment horizontal="center" vertical="center" wrapText="1"/>
    </xf>
    <xf numFmtId="165" fontId="37" fillId="2" borderId="10" xfId="0" applyNumberFormat="1" applyFont="1" applyFill="1" applyBorder="1" applyAlignment="1">
      <alignment horizontal="center" vertical="center" wrapText="1"/>
    </xf>
    <xf numFmtId="165" fontId="37" fillId="7" borderId="10" xfId="0" applyNumberFormat="1" applyFont="1" applyFill="1" applyBorder="1" applyAlignment="1">
      <alignment horizontal="center" vertical="center" wrapText="1"/>
    </xf>
    <xf numFmtId="165" fontId="37" fillId="6" borderId="10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65" fontId="34" fillId="0" borderId="10" xfId="0" applyNumberFormat="1" applyFont="1" applyFill="1" applyBorder="1" applyAlignment="1">
      <alignment horizontal="center" vertical="center" wrapText="1"/>
    </xf>
    <xf numFmtId="165" fontId="29" fillId="2" borderId="10" xfId="0" applyNumberFormat="1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65" fontId="38" fillId="0" borderId="11" xfId="0" applyNumberFormat="1" applyFont="1" applyFill="1" applyBorder="1" applyAlignment="1">
      <alignment horizontal="center" vertical="center" wrapText="1"/>
    </xf>
    <xf numFmtId="165" fontId="38" fillId="2" borderId="10" xfId="0" applyNumberFormat="1" applyFont="1" applyFill="1" applyBorder="1" applyAlignment="1">
      <alignment horizontal="center" vertical="center" wrapText="1"/>
    </xf>
    <xf numFmtId="165" fontId="39" fillId="2" borderId="10" xfId="0" applyNumberFormat="1" applyFont="1" applyFill="1" applyBorder="1" applyAlignment="1">
      <alignment horizontal="center" vertical="center" wrapText="1"/>
    </xf>
    <xf numFmtId="165" fontId="38" fillId="0" borderId="10" xfId="0" applyNumberFormat="1" applyFont="1" applyFill="1" applyBorder="1" applyAlignment="1">
      <alignment horizontal="center" vertical="center" wrapText="1"/>
    </xf>
    <xf numFmtId="165" fontId="38" fillId="7" borderId="10" xfId="0" applyNumberFormat="1" applyFont="1" applyFill="1" applyBorder="1" applyAlignment="1">
      <alignment horizontal="center" vertical="center" wrapText="1"/>
    </xf>
    <xf numFmtId="165" fontId="38" fillId="6" borderId="10" xfId="0" applyNumberFormat="1" applyFont="1" applyFill="1" applyBorder="1" applyAlignment="1">
      <alignment horizontal="center" vertical="center" wrapText="1"/>
    </xf>
    <xf numFmtId="165" fontId="40" fillId="0" borderId="0" xfId="0" applyNumberFormat="1" applyFont="1" applyFill="1" applyBorder="1" applyAlignment="1">
      <alignment horizontal="center" vertical="center" wrapText="1"/>
    </xf>
    <xf numFmtId="165" fontId="41" fillId="0" borderId="0" xfId="0" applyNumberFormat="1" applyFont="1" applyFill="1" applyBorder="1" applyAlignment="1">
      <alignment horizontal="center" vertical="center" wrapText="1"/>
    </xf>
    <xf numFmtId="165" fontId="42" fillId="0" borderId="0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5" fontId="43" fillId="0" borderId="10" xfId="0" applyNumberFormat="1" applyFont="1" applyFill="1" applyBorder="1" applyAlignment="1">
      <alignment horizontal="center" vertical="center" wrapText="1"/>
    </xf>
    <xf numFmtId="165" fontId="43" fillId="2" borderId="10" xfId="0" applyNumberFormat="1" applyFont="1" applyFill="1" applyBorder="1" applyAlignment="1">
      <alignment horizontal="center" vertical="center" wrapText="1"/>
    </xf>
    <xf numFmtId="165" fontId="44" fillId="2" borderId="10" xfId="0" applyNumberFormat="1" applyFont="1" applyFill="1" applyBorder="1" applyAlignment="1">
      <alignment horizontal="center" vertical="center" wrapText="1"/>
    </xf>
    <xf numFmtId="165" fontId="43" fillId="7" borderId="10" xfId="0" applyNumberFormat="1" applyFont="1" applyFill="1" applyBorder="1" applyAlignment="1">
      <alignment horizontal="center" vertical="center" wrapText="1"/>
    </xf>
    <xf numFmtId="165" fontId="43" fillId="6" borderId="10" xfId="0" applyNumberFormat="1" applyFont="1" applyFill="1" applyBorder="1" applyAlignment="1">
      <alignment horizontal="center" vertical="center" wrapText="1"/>
    </xf>
    <xf numFmtId="165" fontId="34" fillId="2" borderId="10" xfId="0" applyNumberFormat="1" applyFont="1" applyFill="1" applyBorder="1" applyAlignment="1">
      <alignment horizontal="center" vertical="center" wrapText="1"/>
    </xf>
    <xf numFmtId="165" fontId="34" fillId="6" borderId="10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 vertical="center" wrapText="1"/>
    </xf>
    <xf numFmtId="165" fontId="39" fillId="0" borderId="10" xfId="0" applyNumberFormat="1" applyFont="1" applyFill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/>
    <xf numFmtId="165" fontId="39" fillId="6" borderId="10" xfId="0" applyNumberFormat="1" applyFont="1" applyFill="1" applyBorder="1" applyAlignment="1">
      <alignment horizontal="center" vertical="center" wrapText="1"/>
    </xf>
    <xf numFmtId="165" fontId="47" fillId="0" borderId="0" xfId="0" applyNumberFormat="1" applyFont="1" applyFill="1" applyBorder="1" applyAlignment="1">
      <alignment horizontal="center" vertical="center" wrapText="1"/>
    </xf>
    <xf numFmtId="165" fontId="48" fillId="0" borderId="0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justify"/>
    </xf>
    <xf numFmtId="0" fontId="49" fillId="0" borderId="0" xfId="0" applyFont="1" applyAlignment="1">
      <alignment horizontal="left"/>
    </xf>
    <xf numFmtId="4" fontId="49" fillId="0" borderId="0" xfId="0" applyNumberFormat="1" applyFont="1" applyAlignment="1">
      <alignment horizontal="center"/>
    </xf>
    <xf numFmtId="165" fontId="50" fillId="0" borderId="0" xfId="0" applyNumberFormat="1" applyFont="1"/>
    <xf numFmtId="0" fontId="50" fillId="2" borderId="0" xfId="0" applyFont="1" applyFill="1"/>
    <xf numFmtId="0" fontId="50" fillId="0" borderId="0" xfId="0" applyFont="1"/>
    <xf numFmtId="2" fontId="49" fillId="0" borderId="0" xfId="0" applyNumberFormat="1" applyFont="1" applyAlignment="1">
      <alignment horizontal="justify"/>
    </xf>
    <xf numFmtId="165" fontId="51" fillId="0" borderId="0" xfId="0" applyNumberFormat="1" applyFont="1" applyFill="1" applyBorder="1" applyAlignment="1">
      <alignment horizontal="center" vertical="center" wrapText="1"/>
    </xf>
    <xf numFmtId="4" fontId="50" fillId="2" borderId="0" xfId="0" applyNumberFormat="1" applyFont="1" applyFill="1"/>
    <xf numFmtId="4" fontId="49" fillId="0" borderId="0" xfId="0" applyNumberFormat="1" applyFont="1" applyAlignment="1">
      <alignment horizontal="justify"/>
    </xf>
    <xf numFmtId="165" fontId="47" fillId="2" borderId="0" xfId="0" applyNumberFormat="1" applyFont="1" applyFill="1" applyBorder="1" applyAlignment="1">
      <alignment horizontal="center" vertical="center" wrapText="1"/>
    </xf>
    <xf numFmtId="0" fontId="52" fillId="2" borderId="0" xfId="0" applyFont="1" applyFill="1"/>
    <xf numFmtId="4" fontId="50" fillId="0" borderId="0" xfId="0" applyNumberFormat="1" applyFont="1" applyAlignment="1">
      <alignment horizontal="left"/>
    </xf>
    <xf numFmtId="4" fontId="50" fillId="0" borderId="0" xfId="0" applyNumberFormat="1" applyFont="1"/>
    <xf numFmtId="4" fontId="49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.%20&#1085;&#1072;%2001.04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1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7"/>
  <sheetViews>
    <sheetView view="pageBreakPreview" zoomScale="26" zoomScaleSheetLayoutView="26" workbookViewId="0">
      <pane xSplit="1" ySplit="1" topLeftCell="B2" activePane="bottomRight" state="frozen"/>
      <selection pane="topRight" activeCell="S1" sqref="S1"/>
      <selection pane="bottomLeft" activeCell="A49" sqref="A49"/>
      <selection pane="bottomRight" activeCell="AB16" sqref="AB16"/>
    </sheetView>
  </sheetViews>
  <sheetFormatPr defaultRowHeight="40.5"/>
  <cols>
    <col min="1" max="1" width="255.5703125" style="162" customWidth="1"/>
    <col min="2" max="2" width="79.140625" style="162" customWidth="1"/>
    <col min="3" max="3" width="36.28515625" style="162" hidden="1" customWidth="1"/>
    <col min="4" max="4" width="47.140625" style="162" hidden="1" customWidth="1"/>
    <col min="5" max="5" width="51.85546875" style="162" hidden="1" customWidth="1"/>
    <col min="6" max="6" width="55.85546875" style="162" hidden="1" customWidth="1"/>
    <col min="7" max="7" width="73" style="162" customWidth="1"/>
    <col min="8" max="8" width="0" style="162" hidden="1" customWidth="1"/>
    <col min="9" max="9" width="55.28515625" style="162" hidden="1" customWidth="1"/>
    <col min="10" max="10" width="80.42578125" style="162" customWidth="1"/>
    <col min="11" max="11" width="33" style="86" customWidth="1"/>
    <col min="12" max="12" width="19" style="86" customWidth="1"/>
    <col min="13" max="13" width="9.140625" style="87"/>
    <col min="235" max="235" width="255.5703125" customWidth="1"/>
    <col min="236" max="236" width="79.140625" customWidth="1"/>
    <col min="237" max="240" width="0" hidden="1" customWidth="1"/>
    <col min="241" max="241" width="73" customWidth="1"/>
    <col min="242" max="243" width="0" hidden="1" customWidth="1"/>
    <col min="244" max="244" width="80.42578125" customWidth="1"/>
    <col min="245" max="245" width="31.85546875" customWidth="1"/>
    <col min="246" max="246" width="40.85546875" customWidth="1"/>
    <col min="247" max="247" width="34.28515625" customWidth="1"/>
    <col min="248" max="248" width="34.7109375" customWidth="1"/>
    <col min="249" max="249" width="34.42578125" customWidth="1"/>
    <col min="250" max="250" width="37" customWidth="1"/>
    <col min="251" max="251" width="37.5703125" customWidth="1"/>
    <col min="252" max="252" width="40" customWidth="1"/>
    <col min="253" max="253" width="41.28515625" customWidth="1"/>
    <col min="254" max="254" width="36.140625" customWidth="1"/>
    <col min="255" max="255" width="33.7109375" customWidth="1"/>
    <col min="256" max="256" width="36.85546875" customWidth="1"/>
    <col min="257" max="257" width="35.7109375" customWidth="1"/>
    <col min="258" max="258" width="31.85546875" customWidth="1"/>
    <col min="259" max="259" width="40.85546875" customWidth="1"/>
    <col min="260" max="260" width="39.140625" customWidth="1"/>
    <col min="261" max="261" width="32" customWidth="1"/>
    <col min="262" max="262" width="30.85546875" customWidth="1"/>
    <col min="263" max="263" width="37.5703125" customWidth="1"/>
    <col min="264" max="264" width="31.5703125" customWidth="1"/>
    <col min="265" max="265" width="37.28515625" customWidth="1"/>
    <col min="266" max="266" width="35.28515625" customWidth="1"/>
    <col min="267" max="267" width="33" customWidth="1"/>
    <col min="268" max="268" width="19" customWidth="1"/>
    <col min="491" max="491" width="255.5703125" customWidth="1"/>
    <col min="492" max="492" width="79.140625" customWidth="1"/>
    <col min="493" max="496" width="0" hidden="1" customWidth="1"/>
    <col min="497" max="497" width="73" customWidth="1"/>
    <col min="498" max="499" width="0" hidden="1" customWidth="1"/>
    <col min="500" max="500" width="80.42578125" customWidth="1"/>
    <col min="501" max="501" width="31.85546875" customWidth="1"/>
    <col min="502" max="502" width="40.85546875" customWidth="1"/>
    <col min="503" max="503" width="34.28515625" customWidth="1"/>
    <col min="504" max="504" width="34.7109375" customWidth="1"/>
    <col min="505" max="505" width="34.42578125" customWidth="1"/>
    <col min="506" max="506" width="37" customWidth="1"/>
    <col min="507" max="507" width="37.5703125" customWidth="1"/>
    <col min="508" max="508" width="40" customWidth="1"/>
    <col min="509" max="509" width="41.28515625" customWidth="1"/>
    <col min="510" max="510" width="36.140625" customWidth="1"/>
    <col min="511" max="511" width="33.7109375" customWidth="1"/>
    <col min="512" max="512" width="36.85546875" customWidth="1"/>
    <col min="513" max="513" width="35.7109375" customWidth="1"/>
    <col min="514" max="514" width="31.85546875" customWidth="1"/>
    <col min="515" max="515" width="40.85546875" customWidth="1"/>
    <col min="516" max="516" width="39.140625" customWidth="1"/>
    <col min="517" max="517" width="32" customWidth="1"/>
    <col min="518" max="518" width="30.85546875" customWidth="1"/>
    <col min="519" max="519" width="37.5703125" customWidth="1"/>
    <col min="520" max="520" width="31.5703125" customWidth="1"/>
    <col min="521" max="521" width="37.28515625" customWidth="1"/>
    <col min="522" max="522" width="35.28515625" customWidth="1"/>
    <col min="523" max="523" width="33" customWidth="1"/>
    <col min="524" max="524" width="19" customWidth="1"/>
    <col min="747" max="747" width="255.5703125" customWidth="1"/>
    <col min="748" max="748" width="79.140625" customWidth="1"/>
    <col min="749" max="752" width="0" hidden="1" customWidth="1"/>
    <col min="753" max="753" width="73" customWidth="1"/>
    <col min="754" max="755" width="0" hidden="1" customWidth="1"/>
    <col min="756" max="756" width="80.42578125" customWidth="1"/>
    <col min="757" max="757" width="31.85546875" customWidth="1"/>
    <col min="758" max="758" width="40.85546875" customWidth="1"/>
    <col min="759" max="759" width="34.28515625" customWidth="1"/>
    <col min="760" max="760" width="34.7109375" customWidth="1"/>
    <col min="761" max="761" width="34.42578125" customWidth="1"/>
    <col min="762" max="762" width="37" customWidth="1"/>
    <col min="763" max="763" width="37.5703125" customWidth="1"/>
    <col min="764" max="764" width="40" customWidth="1"/>
    <col min="765" max="765" width="41.28515625" customWidth="1"/>
    <col min="766" max="766" width="36.140625" customWidth="1"/>
    <col min="767" max="767" width="33.7109375" customWidth="1"/>
    <col min="768" max="768" width="36.85546875" customWidth="1"/>
    <col min="769" max="769" width="35.7109375" customWidth="1"/>
    <col min="770" max="770" width="31.85546875" customWidth="1"/>
    <col min="771" max="771" width="40.85546875" customWidth="1"/>
    <col min="772" max="772" width="39.140625" customWidth="1"/>
    <col min="773" max="773" width="32" customWidth="1"/>
    <col min="774" max="774" width="30.85546875" customWidth="1"/>
    <col min="775" max="775" width="37.5703125" customWidth="1"/>
    <col min="776" max="776" width="31.5703125" customWidth="1"/>
    <col min="777" max="777" width="37.28515625" customWidth="1"/>
    <col min="778" max="778" width="35.28515625" customWidth="1"/>
    <col min="779" max="779" width="33" customWidth="1"/>
    <col min="780" max="780" width="19" customWidth="1"/>
    <col min="1003" max="1003" width="255.5703125" customWidth="1"/>
    <col min="1004" max="1004" width="79.140625" customWidth="1"/>
    <col min="1005" max="1008" width="0" hidden="1" customWidth="1"/>
    <col min="1009" max="1009" width="73" customWidth="1"/>
    <col min="1010" max="1011" width="0" hidden="1" customWidth="1"/>
    <col min="1012" max="1012" width="80.42578125" customWidth="1"/>
    <col min="1013" max="1013" width="31.85546875" customWidth="1"/>
    <col min="1014" max="1014" width="40.85546875" customWidth="1"/>
    <col min="1015" max="1015" width="34.28515625" customWidth="1"/>
    <col min="1016" max="1016" width="34.7109375" customWidth="1"/>
    <col min="1017" max="1017" width="34.42578125" customWidth="1"/>
    <col min="1018" max="1018" width="37" customWidth="1"/>
    <col min="1019" max="1019" width="37.5703125" customWidth="1"/>
    <col min="1020" max="1020" width="40" customWidth="1"/>
    <col min="1021" max="1021" width="41.28515625" customWidth="1"/>
    <col min="1022" max="1022" width="36.140625" customWidth="1"/>
    <col min="1023" max="1023" width="33.7109375" customWidth="1"/>
    <col min="1024" max="1024" width="36.85546875" customWidth="1"/>
    <col min="1025" max="1025" width="35.7109375" customWidth="1"/>
    <col min="1026" max="1026" width="31.85546875" customWidth="1"/>
    <col min="1027" max="1027" width="40.85546875" customWidth="1"/>
    <col min="1028" max="1028" width="39.140625" customWidth="1"/>
    <col min="1029" max="1029" width="32" customWidth="1"/>
    <col min="1030" max="1030" width="30.85546875" customWidth="1"/>
    <col min="1031" max="1031" width="37.5703125" customWidth="1"/>
    <col min="1032" max="1032" width="31.5703125" customWidth="1"/>
    <col min="1033" max="1033" width="37.28515625" customWidth="1"/>
    <col min="1034" max="1034" width="35.28515625" customWidth="1"/>
    <col min="1035" max="1035" width="33" customWidth="1"/>
    <col min="1036" max="1036" width="19" customWidth="1"/>
    <col min="1259" max="1259" width="255.5703125" customWidth="1"/>
    <col min="1260" max="1260" width="79.140625" customWidth="1"/>
    <col min="1261" max="1264" width="0" hidden="1" customWidth="1"/>
    <col min="1265" max="1265" width="73" customWidth="1"/>
    <col min="1266" max="1267" width="0" hidden="1" customWidth="1"/>
    <col min="1268" max="1268" width="80.42578125" customWidth="1"/>
    <col min="1269" max="1269" width="31.85546875" customWidth="1"/>
    <col min="1270" max="1270" width="40.85546875" customWidth="1"/>
    <col min="1271" max="1271" width="34.28515625" customWidth="1"/>
    <col min="1272" max="1272" width="34.7109375" customWidth="1"/>
    <col min="1273" max="1273" width="34.42578125" customWidth="1"/>
    <col min="1274" max="1274" width="37" customWidth="1"/>
    <col min="1275" max="1275" width="37.5703125" customWidth="1"/>
    <col min="1276" max="1276" width="40" customWidth="1"/>
    <col min="1277" max="1277" width="41.28515625" customWidth="1"/>
    <col min="1278" max="1278" width="36.140625" customWidth="1"/>
    <col min="1279" max="1279" width="33.7109375" customWidth="1"/>
    <col min="1280" max="1280" width="36.85546875" customWidth="1"/>
    <col min="1281" max="1281" width="35.7109375" customWidth="1"/>
    <col min="1282" max="1282" width="31.85546875" customWidth="1"/>
    <col min="1283" max="1283" width="40.85546875" customWidth="1"/>
    <col min="1284" max="1284" width="39.140625" customWidth="1"/>
    <col min="1285" max="1285" width="32" customWidth="1"/>
    <col min="1286" max="1286" width="30.85546875" customWidth="1"/>
    <col min="1287" max="1287" width="37.5703125" customWidth="1"/>
    <col min="1288" max="1288" width="31.5703125" customWidth="1"/>
    <col min="1289" max="1289" width="37.28515625" customWidth="1"/>
    <col min="1290" max="1290" width="35.28515625" customWidth="1"/>
    <col min="1291" max="1291" width="33" customWidth="1"/>
    <col min="1292" max="1292" width="19" customWidth="1"/>
    <col min="1515" max="1515" width="255.5703125" customWidth="1"/>
    <col min="1516" max="1516" width="79.140625" customWidth="1"/>
    <col min="1517" max="1520" width="0" hidden="1" customWidth="1"/>
    <col min="1521" max="1521" width="73" customWidth="1"/>
    <col min="1522" max="1523" width="0" hidden="1" customWidth="1"/>
    <col min="1524" max="1524" width="80.42578125" customWidth="1"/>
    <col min="1525" max="1525" width="31.85546875" customWidth="1"/>
    <col min="1526" max="1526" width="40.85546875" customWidth="1"/>
    <col min="1527" max="1527" width="34.28515625" customWidth="1"/>
    <col min="1528" max="1528" width="34.7109375" customWidth="1"/>
    <col min="1529" max="1529" width="34.42578125" customWidth="1"/>
    <col min="1530" max="1530" width="37" customWidth="1"/>
    <col min="1531" max="1531" width="37.5703125" customWidth="1"/>
    <col min="1532" max="1532" width="40" customWidth="1"/>
    <col min="1533" max="1533" width="41.28515625" customWidth="1"/>
    <col min="1534" max="1534" width="36.140625" customWidth="1"/>
    <col min="1535" max="1535" width="33.7109375" customWidth="1"/>
    <col min="1536" max="1536" width="36.85546875" customWidth="1"/>
    <col min="1537" max="1537" width="35.7109375" customWidth="1"/>
    <col min="1538" max="1538" width="31.85546875" customWidth="1"/>
    <col min="1539" max="1539" width="40.85546875" customWidth="1"/>
    <col min="1540" max="1540" width="39.140625" customWidth="1"/>
    <col min="1541" max="1541" width="32" customWidth="1"/>
    <col min="1542" max="1542" width="30.85546875" customWidth="1"/>
    <col min="1543" max="1543" width="37.5703125" customWidth="1"/>
    <col min="1544" max="1544" width="31.5703125" customWidth="1"/>
    <col min="1545" max="1545" width="37.28515625" customWidth="1"/>
    <col min="1546" max="1546" width="35.28515625" customWidth="1"/>
    <col min="1547" max="1547" width="33" customWidth="1"/>
    <col min="1548" max="1548" width="19" customWidth="1"/>
    <col min="1771" max="1771" width="255.5703125" customWidth="1"/>
    <col min="1772" max="1772" width="79.140625" customWidth="1"/>
    <col min="1773" max="1776" width="0" hidden="1" customWidth="1"/>
    <col min="1777" max="1777" width="73" customWidth="1"/>
    <col min="1778" max="1779" width="0" hidden="1" customWidth="1"/>
    <col min="1780" max="1780" width="80.42578125" customWidth="1"/>
    <col min="1781" max="1781" width="31.85546875" customWidth="1"/>
    <col min="1782" max="1782" width="40.85546875" customWidth="1"/>
    <col min="1783" max="1783" width="34.28515625" customWidth="1"/>
    <col min="1784" max="1784" width="34.7109375" customWidth="1"/>
    <col min="1785" max="1785" width="34.42578125" customWidth="1"/>
    <col min="1786" max="1786" width="37" customWidth="1"/>
    <col min="1787" max="1787" width="37.5703125" customWidth="1"/>
    <col min="1788" max="1788" width="40" customWidth="1"/>
    <col min="1789" max="1789" width="41.28515625" customWidth="1"/>
    <col min="1790" max="1790" width="36.140625" customWidth="1"/>
    <col min="1791" max="1791" width="33.7109375" customWidth="1"/>
    <col min="1792" max="1792" width="36.85546875" customWidth="1"/>
    <col min="1793" max="1793" width="35.7109375" customWidth="1"/>
    <col min="1794" max="1794" width="31.85546875" customWidth="1"/>
    <col min="1795" max="1795" width="40.85546875" customWidth="1"/>
    <col min="1796" max="1796" width="39.140625" customWidth="1"/>
    <col min="1797" max="1797" width="32" customWidth="1"/>
    <col min="1798" max="1798" width="30.85546875" customWidth="1"/>
    <col min="1799" max="1799" width="37.5703125" customWidth="1"/>
    <col min="1800" max="1800" width="31.5703125" customWidth="1"/>
    <col min="1801" max="1801" width="37.28515625" customWidth="1"/>
    <col min="1802" max="1802" width="35.28515625" customWidth="1"/>
    <col min="1803" max="1803" width="33" customWidth="1"/>
    <col min="1804" max="1804" width="19" customWidth="1"/>
    <col min="2027" max="2027" width="255.5703125" customWidth="1"/>
    <col min="2028" max="2028" width="79.140625" customWidth="1"/>
    <col min="2029" max="2032" width="0" hidden="1" customWidth="1"/>
    <col min="2033" max="2033" width="73" customWidth="1"/>
    <col min="2034" max="2035" width="0" hidden="1" customWidth="1"/>
    <col min="2036" max="2036" width="80.42578125" customWidth="1"/>
    <col min="2037" max="2037" width="31.85546875" customWidth="1"/>
    <col min="2038" max="2038" width="40.85546875" customWidth="1"/>
    <col min="2039" max="2039" width="34.28515625" customWidth="1"/>
    <col min="2040" max="2040" width="34.7109375" customWidth="1"/>
    <col min="2041" max="2041" width="34.42578125" customWidth="1"/>
    <col min="2042" max="2042" width="37" customWidth="1"/>
    <col min="2043" max="2043" width="37.5703125" customWidth="1"/>
    <col min="2044" max="2044" width="40" customWidth="1"/>
    <col min="2045" max="2045" width="41.28515625" customWidth="1"/>
    <col min="2046" max="2046" width="36.140625" customWidth="1"/>
    <col min="2047" max="2047" width="33.7109375" customWidth="1"/>
    <col min="2048" max="2048" width="36.85546875" customWidth="1"/>
    <col min="2049" max="2049" width="35.7109375" customWidth="1"/>
    <col min="2050" max="2050" width="31.85546875" customWidth="1"/>
    <col min="2051" max="2051" width="40.85546875" customWidth="1"/>
    <col min="2052" max="2052" width="39.140625" customWidth="1"/>
    <col min="2053" max="2053" width="32" customWidth="1"/>
    <col min="2054" max="2054" width="30.85546875" customWidth="1"/>
    <col min="2055" max="2055" width="37.5703125" customWidth="1"/>
    <col min="2056" max="2056" width="31.5703125" customWidth="1"/>
    <col min="2057" max="2057" width="37.28515625" customWidth="1"/>
    <col min="2058" max="2058" width="35.28515625" customWidth="1"/>
    <col min="2059" max="2059" width="33" customWidth="1"/>
    <col min="2060" max="2060" width="19" customWidth="1"/>
    <col min="2283" max="2283" width="255.5703125" customWidth="1"/>
    <col min="2284" max="2284" width="79.140625" customWidth="1"/>
    <col min="2285" max="2288" width="0" hidden="1" customWidth="1"/>
    <col min="2289" max="2289" width="73" customWidth="1"/>
    <col min="2290" max="2291" width="0" hidden="1" customWidth="1"/>
    <col min="2292" max="2292" width="80.42578125" customWidth="1"/>
    <col min="2293" max="2293" width="31.85546875" customWidth="1"/>
    <col min="2294" max="2294" width="40.85546875" customWidth="1"/>
    <col min="2295" max="2295" width="34.28515625" customWidth="1"/>
    <col min="2296" max="2296" width="34.7109375" customWidth="1"/>
    <col min="2297" max="2297" width="34.42578125" customWidth="1"/>
    <col min="2298" max="2298" width="37" customWidth="1"/>
    <col min="2299" max="2299" width="37.5703125" customWidth="1"/>
    <col min="2300" max="2300" width="40" customWidth="1"/>
    <col min="2301" max="2301" width="41.28515625" customWidth="1"/>
    <col min="2302" max="2302" width="36.140625" customWidth="1"/>
    <col min="2303" max="2303" width="33.7109375" customWidth="1"/>
    <col min="2304" max="2304" width="36.85546875" customWidth="1"/>
    <col min="2305" max="2305" width="35.7109375" customWidth="1"/>
    <col min="2306" max="2306" width="31.85546875" customWidth="1"/>
    <col min="2307" max="2307" width="40.85546875" customWidth="1"/>
    <col min="2308" max="2308" width="39.140625" customWidth="1"/>
    <col min="2309" max="2309" width="32" customWidth="1"/>
    <col min="2310" max="2310" width="30.85546875" customWidth="1"/>
    <col min="2311" max="2311" width="37.5703125" customWidth="1"/>
    <col min="2312" max="2312" width="31.5703125" customWidth="1"/>
    <col min="2313" max="2313" width="37.28515625" customWidth="1"/>
    <col min="2314" max="2314" width="35.28515625" customWidth="1"/>
    <col min="2315" max="2315" width="33" customWidth="1"/>
    <col min="2316" max="2316" width="19" customWidth="1"/>
    <col min="2539" max="2539" width="255.5703125" customWidth="1"/>
    <col min="2540" max="2540" width="79.140625" customWidth="1"/>
    <col min="2541" max="2544" width="0" hidden="1" customWidth="1"/>
    <col min="2545" max="2545" width="73" customWidth="1"/>
    <col min="2546" max="2547" width="0" hidden="1" customWidth="1"/>
    <col min="2548" max="2548" width="80.42578125" customWidth="1"/>
    <col min="2549" max="2549" width="31.85546875" customWidth="1"/>
    <col min="2550" max="2550" width="40.85546875" customWidth="1"/>
    <col min="2551" max="2551" width="34.28515625" customWidth="1"/>
    <col min="2552" max="2552" width="34.7109375" customWidth="1"/>
    <col min="2553" max="2553" width="34.42578125" customWidth="1"/>
    <col min="2554" max="2554" width="37" customWidth="1"/>
    <col min="2555" max="2555" width="37.5703125" customWidth="1"/>
    <col min="2556" max="2556" width="40" customWidth="1"/>
    <col min="2557" max="2557" width="41.28515625" customWidth="1"/>
    <col min="2558" max="2558" width="36.140625" customWidth="1"/>
    <col min="2559" max="2559" width="33.7109375" customWidth="1"/>
    <col min="2560" max="2560" width="36.85546875" customWidth="1"/>
    <col min="2561" max="2561" width="35.7109375" customWidth="1"/>
    <col min="2562" max="2562" width="31.85546875" customWidth="1"/>
    <col min="2563" max="2563" width="40.85546875" customWidth="1"/>
    <col min="2564" max="2564" width="39.140625" customWidth="1"/>
    <col min="2565" max="2565" width="32" customWidth="1"/>
    <col min="2566" max="2566" width="30.85546875" customWidth="1"/>
    <col min="2567" max="2567" width="37.5703125" customWidth="1"/>
    <col min="2568" max="2568" width="31.5703125" customWidth="1"/>
    <col min="2569" max="2569" width="37.28515625" customWidth="1"/>
    <col min="2570" max="2570" width="35.28515625" customWidth="1"/>
    <col min="2571" max="2571" width="33" customWidth="1"/>
    <col min="2572" max="2572" width="19" customWidth="1"/>
    <col min="2795" max="2795" width="255.5703125" customWidth="1"/>
    <col min="2796" max="2796" width="79.140625" customWidth="1"/>
    <col min="2797" max="2800" width="0" hidden="1" customWidth="1"/>
    <col min="2801" max="2801" width="73" customWidth="1"/>
    <col min="2802" max="2803" width="0" hidden="1" customWidth="1"/>
    <col min="2804" max="2804" width="80.42578125" customWidth="1"/>
    <col min="2805" max="2805" width="31.85546875" customWidth="1"/>
    <col min="2806" max="2806" width="40.85546875" customWidth="1"/>
    <col min="2807" max="2807" width="34.28515625" customWidth="1"/>
    <col min="2808" max="2808" width="34.7109375" customWidth="1"/>
    <col min="2809" max="2809" width="34.42578125" customWidth="1"/>
    <col min="2810" max="2810" width="37" customWidth="1"/>
    <col min="2811" max="2811" width="37.5703125" customWidth="1"/>
    <col min="2812" max="2812" width="40" customWidth="1"/>
    <col min="2813" max="2813" width="41.28515625" customWidth="1"/>
    <col min="2814" max="2814" width="36.140625" customWidth="1"/>
    <col min="2815" max="2815" width="33.7109375" customWidth="1"/>
    <col min="2816" max="2816" width="36.85546875" customWidth="1"/>
    <col min="2817" max="2817" width="35.7109375" customWidth="1"/>
    <col min="2818" max="2818" width="31.85546875" customWidth="1"/>
    <col min="2819" max="2819" width="40.85546875" customWidth="1"/>
    <col min="2820" max="2820" width="39.140625" customWidth="1"/>
    <col min="2821" max="2821" width="32" customWidth="1"/>
    <col min="2822" max="2822" width="30.85546875" customWidth="1"/>
    <col min="2823" max="2823" width="37.5703125" customWidth="1"/>
    <col min="2824" max="2824" width="31.5703125" customWidth="1"/>
    <col min="2825" max="2825" width="37.28515625" customWidth="1"/>
    <col min="2826" max="2826" width="35.28515625" customWidth="1"/>
    <col min="2827" max="2827" width="33" customWidth="1"/>
    <col min="2828" max="2828" width="19" customWidth="1"/>
    <col min="3051" max="3051" width="255.5703125" customWidth="1"/>
    <col min="3052" max="3052" width="79.140625" customWidth="1"/>
    <col min="3053" max="3056" width="0" hidden="1" customWidth="1"/>
    <col min="3057" max="3057" width="73" customWidth="1"/>
    <col min="3058" max="3059" width="0" hidden="1" customWidth="1"/>
    <col min="3060" max="3060" width="80.42578125" customWidth="1"/>
    <col min="3061" max="3061" width="31.85546875" customWidth="1"/>
    <col min="3062" max="3062" width="40.85546875" customWidth="1"/>
    <col min="3063" max="3063" width="34.28515625" customWidth="1"/>
    <col min="3064" max="3064" width="34.7109375" customWidth="1"/>
    <col min="3065" max="3065" width="34.42578125" customWidth="1"/>
    <col min="3066" max="3066" width="37" customWidth="1"/>
    <col min="3067" max="3067" width="37.5703125" customWidth="1"/>
    <col min="3068" max="3068" width="40" customWidth="1"/>
    <col min="3069" max="3069" width="41.28515625" customWidth="1"/>
    <col min="3070" max="3070" width="36.140625" customWidth="1"/>
    <col min="3071" max="3071" width="33.7109375" customWidth="1"/>
    <col min="3072" max="3072" width="36.85546875" customWidth="1"/>
    <col min="3073" max="3073" width="35.7109375" customWidth="1"/>
    <col min="3074" max="3074" width="31.85546875" customWidth="1"/>
    <col min="3075" max="3075" width="40.85546875" customWidth="1"/>
    <col min="3076" max="3076" width="39.140625" customWidth="1"/>
    <col min="3077" max="3077" width="32" customWidth="1"/>
    <col min="3078" max="3078" width="30.85546875" customWidth="1"/>
    <col min="3079" max="3079" width="37.5703125" customWidth="1"/>
    <col min="3080" max="3080" width="31.5703125" customWidth="1"/>
    <col min="3081" max="3081" width="37.28515625" customWidth="1"/>
    <col min="3082" max="3082" width="35.28515625" customWidth="1"/>
    <col min="3083" max="3083" width="33" customWidth="1"/>
    <col min="3084" max="3084" width="19" customWidth="1"/>
    <col min="3307" max="3307" width="255.5703125" customWidth="1"/>
    <col min="3308" max="3308" width="79.140625" customWidth="1"/>
    <col min="3309" max="3312" width="0" hidden="1" customWidth="1"/>
    <col min="3313" max="3313" width="73" customWidth="1"/>
    <col min="3314" max="3315" width="0" hidden="1" customWidth="1"/>
    <col min="3316" max="3316" width="80.42578125" customWidth="1"/>
    <col min="3317" max="3317" width="31.85546875" customWidth="1"/>
    <col min="3318" max="3318" width="40.85546875" customWidth="1"/>
    <col min="3319" max="3319" width="34.28515625" customWidth="1"/>
    <col min="3320" max="3320" width="34.7109375" customWidth="1"/>
    <col min="3321" max="3321" width="34.42578125" customWidth="1"/>
    <col min="3322" max="3322" width="37" customWidth="1"/>
    <col min="3323" max="3323" width="37.5703125" customWidth="1"/>
    <col min="3324" max="3324" width="40" customWidth="1"/>
    <col min="3325" max="3325" width="41.28515625" customWidth="1"/>
    <col min="3326" max="3326" width="36.140625" customWidth="1"/>
    <col min="3327" max="3327" width="33.7109375" customWidth="1"/>
    <col min="3328" max="3328" width="36.85546875" customWidth="1"/>
    <col min="3329" max="3329" width="35.7109375" customWidth="1"/>
    <col min="3330" max="3330" width="31.85546875" customWidth="1"/>
    <col min="3331" max="3331" width="40.85546875" customWidth="1"/>
    <col min="3332" max="3332" width="39.140625" customWidth="1"/>
    <col min="3333" max="3333" width="32" customWidth="1"/>
    <col min="3334" max="3334" width="30.85546875" customWidth="1"/>
    <col min="3335" max="3335" width="37.5703125" customWidth="1"/>
    <col min="3336" max="3336" width="31.5703125" customWidth="1"/>
    <col min="3337" max="3337" width="37.28515625" customWidth="1"/>
    <col min="3338" max="3338" width="35.28515625" customWidth="1"/>
    <col min="3339" max="3339" width="33" customWidth="1"/>
    <col min="3340" max="3340" width="19" customWidth="1"/>
    <col min="3563" max="3563" width="255.5703125" customWidth="1"/>
    <col min="3564" max="3564" width="79.140625" customWidth="1"/>
    <col min="3565" max="3568" width="0" hidden="1" customWidth="1"/>
    <col min="3569" max="3569" width="73" customWidth="1"/>
    <col min="3570" max="3571" width="0" hidden="1" customWidth="1"/>
    <col min="3572" max="3572" width="80.42578125" customWidth="1"/>
    <col min="3573" max="3573" width="31.85546875" customWidth="1"/>
    <col min="3574" max="3574" width="40.85546875" customWidth="1"/>
    <col min="3575" max="3575" width="34.28515625" customWidth="1"/>
    <col min="3576" max="3576" width="34.7109375" customWidth="1"/>
    <col min="3577" max="3577" width="34.42578125" customWidth="1"/>
    <col min="3578" max="3578" width="37" customWidth="1"/>
    <col min="3579" max="3579" width="37.5703125" customWidth="1"/>
    <col min="3580" max="3580" width="40" customWidth="1"/>
    <col min="3581" max="3581" width="41.28515625" customWidth="1"/>
    <col min="3582" max="3582" width="36.140625" customWidth="1"/>
    <col min="3583" max="3583" width="33.7109375" customWidth="1"/>
    <col min="3584" max="3584" width="36.85546875" customWidth="1"/>
    <col min="3585" max="3585" width="35.7109375" customWidth="1"/>
    <col min="3586" max="3586" width="31.85546875" customWidth="1"/>
    <col min="3587" max="3587" width="40.85546875" customWidth="1"/>
    <col min="3588" max="3588" width="39.140625" customWidth="1"/>
    <col min="3589" max="3589" width="32" customWidth="1"/>
    <col min="3590" max="3590" width="30.85546875" customWidth="1"/>
    <col min="3591" max="3591" width="37.5703125" customWidth="1"/>
    <col min="3592" max="3592" width="31.5703125" customWidth="1"/>
    <col min="3593" max="3593" width="37.28515625" customWidth="1"/>
    <col min="3594" max="3594" width="35.28515625" customWidth="1"/>
    <col min="3595" max="3595" width="33" customWidth="1"/>
    <col min="3596" max="3596" width="19" customWidth="1"/>
    <col min="3819" max="3819" width="255.5703125" customWidth="1"/>
    <col min="3820" max="3820" width="79.140625" customWidth="1"/>
    <col min="3821" max="3824" width="0" hidden="1" customWidth="1"/>
    <col min="3825" max="3825" width="73" customWidth="1"/>
    <col min="3826" max="3827" width="0" hidden="1" customWidth="1"/>
    <col min="3828" max="3828" width="80.42578125" customWidth="1"/>
    <col min="3829" max="3829" width="31.85546875" customWidth="1"/>
    <col min="3830" max="3830" width="40.85546875" customWidth="1"/>
    <col min="3831" max="3831" width="34.28515625" customWidth="1"/>
    <col min="3832" max="3832" width="34.7109375" customWidth="1"/>
    <col min="3833" max="3833" width="34.42578125" customWidth="1"/>
    <col min="3834" max="3834" width="37" customWidth="1"/>
    <col min="3835" max="3835" width="37.5703125" customWidth="1"/>
    <col min="3836" max="3836" width="40" customWidth="1"/>
    <col min="3837" max="3837" width="41.28515625" customWidth="1"/>
    <col min="3838" max="3838" width="36.140625" customWidth="1"/>
    <col min="3839" max="3839" width="33.7109375" customWidth="1"/>
    <col min="3840" max="3840" width="36.85546875" customWidth="1"/>
    <col min="3841" max="3841" width="35.7109375" customWidth="1"/>
    <col min="3842" max="3842" width="31.85546875" customWidth="1"/>
    <col min="3843" max="3843" width="40.85546875" customWidth="1"/>
    <col min="3844" max="3844" width="39.140625" customWidth="1"/>
    <col min="3845" max="3845" width="32" customWidth="1"/>
    <col min="3846" max="3846" width="30.85546875" customWidth="1"/>
    <col min="3847" max="3847" width="37.5703125" customWidth="1"/>
    <col min="3848" max="3848" width="31.5703125" customWidth="1"/>
    <col min="3849" max="3849" width="37.28515625" customWidth="1"/>
    <col min="3850" max="3850" width="35.28515625" customWidth="1"/>
    <col min="3851" max="3851" width="33" customWidth="1"/>
    <col min="3852" max="3852" width="19" customWidth="1"/>
    <col min="4075" max="4075" width="255.5703125" customWidth="1"/>
    <col min="4076" max="4076" width="79.140625" customWidth="1"/>
    <col min="4077" max="4080" width="0" hidden="1" customWidth="1"/>
    <col min="4081" max="4081" width="73" customWidth="1"/>
    <col min="4082" max="4083" width="0" hidden="1" customWidth="1"/>
    <col min="4084" max="4084" width="80.42578125" customWidth="1"/>
    <col min="4085" max="4085" width="31.85546875" customWidth="1"/>
    <col min="4086" max="4086" width="40.85546875" customWidth="1"/>
    <col min="4087" max="4087" width="34.28515625" customWidth="1"/>
    <col min="4088" max="4088" width="34.7109375" customWidth="1"/>
    <col min="4089" max="4089" width="34.42578125" customWidth="1"/>
    <col min="4090" max="4090" width="37" customWidth="1"/>
    <col min="4091" max="4091" width="37.5703125" customWidth="1"/>
    <col min="4092" max="4092" width="40" customWidth="1"/>
    <col min="4093" max="4093" width="41.28515625" customWidth="1"/>
    <col min="4094" max="4094" width="36.140625" customWidth="1"/>
    <col min="4095" max="4095" width="33.7109375" customWidth="1"/>
    <col min="4096" max="4096" width="36.85546875" customWidth="1"/>
    <col min="4097" max="4097" width="35.7109375" customWidth="1"/>
    <col min="4098" max="4098" width="31.85546875" customWidth="1"/>
    <col min="4099" max="4099" width="40.85546875" customWidth="1"/>
    <col min="4100" max="4100" width="39.140625" customWidth="1"/>
    <col min="4101" max="4101" width="32" customWidth="1"/>
    <col min="4102" max="4102" width="30.85546875" customWidth="1"/>
    <col min="4103" max="4103" width="37.5703125" customWidth="1"/>
    <col min="4104" max="4104" width="31.5703125" customWidth="1"/>
    <col min="4105" max="4105" width="37.28515625" customWidth="1"/>
    <col min="4106" max="4106" width="35.28515625" customWidth="1"/>
    <col min="4107" max="4107" width="33" customWidth="1"/>
    <col min="4108" max="4108" width="19" customWidth="1"/>
    <col min="4331" max="4331" width="255.5703125" customWidth="1"/>
    <col min="4332" max="4332" width="79.140625" customWidth="1"/>
    <col min="4333" max="4336" width="0" hidden="1" customWidth="1"/>
    <col min="4337" max="4337" width="73" customWidth="1"/>
    <col min="4338" max="4339" width="0" hidden="1" customWidth="1"/>
    <col min="4340" max="4340" width="80.42578125" customWidth="1"/>
    <col min="4341" max="4341" width="31.85546875" customWidth="1"/>
    <col min="4342" max="4342" width="40.85546875" customWidth="1"/>
    <col min="4343" max="4343" width="34.28515625" customWidth="1"/>
    <col min="4344" max="4344" width="34.7109375" customWidth="1"/>
    <col min="4345" max="4345" width="34.42578125" customWidth="1"/>
    <col min="4346" max="4346" width="37" customWidth="1"/>
    <col min="4347" max="4347" width="37.5703125" customWidth="1"/>
    <col min="4348" max="4348" width="40" customWidth="1"/>
    <col min="4349" max="4349" width="41.28515625" customWidth="1"/>
    <col min="4350" max="4350" width="36.140625" customWidth="1"/>
    <col min="4351" max="4351" width="33.7109375" customWidth="1"/>
    <col min="4352" max="4352" width="36.85546875" customWidth="1"/>
    <col min="4353" max="4353" width="35.7109375" customWidth="1"/>
    <col min="4354" max="4354" width="31.85546875" customWidth="1"/>
    <col min="4355" max="4355" width="40.85546875" customWidth="1"/>
    <col min="4356" max="4356" width="39.140625" customWidth="1"/>
    <col min="4357" max="4357" width="32" customWidth="1"/>
    <col min="4358" max="4358" width="30.85546875" customWidth="1"/>
    <col min="4359" max="4359" width="37.5703125" customWidth="1"/>
    <col min="4360" max="4360" width="31.5703125" customWidth="1"/>
    <col min="4361" max="4361" width="37.28515625" customWidth="1"/>
    <col min="4362" max="4362" width="35.28515625" customWidth="1"/>
    <col min="4363" max="4363" width="33" customWidth="1"/>
    <col min="4364" max="4364" width="19" customWidth="1"/>
    <col min="4587" max="4587" width="255.5703125" customWidth="1"/>
    <col min="4588" max="4588" width="79.140625" customWidth="1"/>
    <col min="4589" max="4592" width="0" hidden="1" customWidth="1"/>
    <col min="4593" max="4593" width="73" customWidth="1"/>
    <col min="4594" max="4595" width="0" hidden="1" customWidth="1"/>
    <col min="4596" max="4596" width="80.42578125" customWidth="1"/>
    <col min="4597" max="4597" width="31.85546875" customWidth="1"/>
    <col min="4598" max="4598" width="40.85546875" customWidth="1"/>
    <col min="4599" max="4599" width="34.28515625" customWidth="1"/>
    <col min="4600" max="4600" width="34.7109375" customWidth="1"/>
    <col min="4601" max="4601" width="34.42578125" customWidth="1"/>
    <col min="4602" max="4602" width="37" customWidth="1"/>
    <col min="4603" max="4603" width="37.5703125" customWidth="1"/>
    <col min="4604" max="4604" width="40" customWidth="1"/>
    <col min="4605" max="4605" width="41.28515625" customWidth="1"/>
    <col min="4606" max="4606" width="36.140625" customWidth="1"/>
    <col min="4607" max="4607" width="33.7109375" customWidth="1"/>
    <col min="4608" max="4608" width="36.85546875" customWidth="1"/>
    <col min="4609" max="4609" width="35.7109375" customWidth="1"/>
    <col min="4610" max="4610" width="31.85546875" customWidth="1"/>
    <col min="4611" max="4611" width="40.85546875" customWidth="1"/>
    <col min="4612" max="4612" width="39.140625" customWidth="1"/>
    <col min="4613" max="4613" width="32" customWidth="1"/>
    <col min="4614" max="4614" width="30.85546875" customWidth="1"/>
    <col min="4615" max="4615" width="37.5703125" customWidth="1"/>
    <col min="4616" max="4616" width="31.5703125" customWidth="1"/>
    <col min="4617" max="4617" width="37.28515625" customWidth="1"/>
    <col min="4618" max="4618" width="35.28515625" customWidth="1"/>
    <col min="4619" max="4619" width="33" customWidth="1"/>
    <col min="4620" max="4620" width="19" customWidth="1"/>
    <col min="4843" max="4843" width="255.5703125" customWidth="1"/>
    <col min="4844" max="4844" width="79.140625" customWidth="1"/>
    <col min="4845" max="4848" width="0" hidden="1" customWidth="1"/>
    <col min="4849" max="4849" width="73" customWidth="1"/>
    <col min="4850" max="4851" width="0" hidden="1" customWidth="1"/>
    <col min="4852" max="4852" width="80.42578125" customWidth="1"/>
    <col min="4853" max="4853" width="31.85546875" customWidth="1"/>
    <col min="4854" max="4854" width="40.85546875" customWidth="1"/>
    <col min="4855" max="4855" width="34.28515625" customWidth="1"/>
    <col min="4856" max="4856" width="34.7109375" customWidth="1"/>
    <col min="4857" max="4857" width="34.42578125" customWidth="1"/>
    <col min="4858" max="4858" width="37" customWidth="1"/>
    <col min="4859" max="4859" width="37.5703125" customWidth="1"/>
    <col min="4860" max="4860" width="40" customWidth="1"/>
    <col min="4861" max="4861" width="41.28515625" customWidth="1"/>
    <col min="4862" max="4862" width="36.140625" customWidth="1"/>
    <col min="4863" max="4863" width="33.7109375" customWidth="1"/>
    <col min="4864" max="4864" width="36.85546875" customWidth="1"/>
    <col min="4865" max="4865" width="35.7109375" customWidth="1"/>
    <col min="4866" max="4866" width="31.85546875" customWidth="1"/>
    <col min="4867" max="4867" width="40.85546875" customWidth="1"/>
    <col min="4868" max="4868" width="39.140625" customWidth="1"/>
    <col min="4869" max="4869" width="32" customWidth="1"/>
    <col min="4870" max="4870" width="30.85546875" customWidth="1"/>
    <col min="4871" max="4871" width="37.5703125" customWidth="1"/>
    <col min="4872" max="4872" width="31.5703125" customWidth="1"/>
    <col min="4873" max="4873" width="37.28515625" customWidth="1"/>
    <col min="4874" max="4874" width="35.28515625" customWidth="1"/>
    <col min="4875" max="4875" width="33" customWidth="1"/>
    <col min="4876" max="4876" width="19" customWidth="1"/>
    <col min="5099" max="5099" width="255.5703125" customWidth="1"/>
    <col min="5100" max="5100" width="79.140625" customWidth="1"/>
    <col min="5101" max="5104" width="0" hidden="1" customWidth="1"/>
    <col min="5105" max="5105" width="73" customWidth="1"/>
    <col min="5106" max="5107" width="0" hidden="1" customWidth="1"/>
    <col min="5108" max="5108" width="80.42578125" customWidth="1"/>
    <col min="5109" max="5109" width="31.85546875" customWidth="1"/>
    <col min="5110" max="5110" width="40.85546875" customWidth="1"/>
    <col min="5111" max="5111" width="34.28515625" customWidth="1"/>
    <col min="5112" max="5112" width="34.7109375" customWidth="1"/>
    <col min="5113" max="5113" width="34.42578125" customWidth="1"/>
    <col min="5114" max="5114" width="37" customWidth="1"/>
    <col min="5115" max="5115" width="37.5703125" customWidth="1"/>
    <col min="5116" max="5116" width="40" customWidth="1"/>
    <col min="5117" max="5117" width="41.28515625" customWidth="1"/>
    <col min="5118" max="5118" width="36.140625" customWidth="1"/>
    <col min="5119" max="5119" width="33.7109375" customWidth="1"/>
    <col min="5120" max="5120" width="36.85546875" customWidth="1"/>
    <col min="5121" max="5121" width="35.7109375" customWidth="1"/>
    <col min="5122" max="5122" width="31.85546875" customWidth="1"/>
    <col min="5123" max="5123" width="40.85546875" customWidth="1"/>
    <col min="5124" max="5124" width="39.140625" customWidth="1"/>
    <col min="5125" max="5125" width="32" customWidth="1"/>
    <col min="5126" max="5126" width="30.85546875" customWidth="1"/>
    <col min="5127" max="5127" width="37.5703125" customWidth="1"/>
    <col min="5128" max="5128" width="31.5703125" customWidth="1"/>
    <col min="5129" max="5129" width="37.28515625" customWidth="1"/>
    <col min="5130" max="5130" width="35.28515625" customWidth="1"/>
    <col min="5131" max="5131" width="33" customWidth="1"/>
    <col min="5132" max="5132" width="19" customWidth="1"/>
    <col min="5355" max="5355" width="255.5703125" customWidth="1"/>
    <col min="5356" max="5356" width="79.140625" customWidth="1"/>
    <col min="5357" max="5360" width="0" hidden="1" customWidth="1"/>
    <col min="5361" max="5361" width="73" customWidth="1"/>
    <col min="5362" max="5363" width="0" hidden="1" customWidth="1"/>
    <col min="5364" max="5364" width="80.42578125" customWidth="1"/>
    <col min="5365" max="5365" width="31.85546875" customWidth="1"/>
    <col min="5366" max="5366" width="40.85546875" customWidth="1"/>
    <col min="5367" max="5367" width="34.28515625" customWidth="1"/>
    <col min="5368" max="5368" width="34.7109375" customWidth="1"/>
    <col min="5369" max="5369" width="34.42578125" customWidth="1"/>
    <col min="5370" max="5370" width="37" customWidth="1"/>
    <col min="5371" max="5371" width="37.5703125" customWidth="1"/>
    <col min="5372" max="5372" width="40" customWidth="1"/>
    <col min="5373" max="5373" width="41.28515625" customWidth="1"/>
    <col min="5374" max="5374" width="36.140625" customWidth="1"/>
    <col min="5375" max="5375" width="33.7109375" customWidth="1"/>
    <col min="5376" max="5376" width="36.85546875" customWidth="1"/>
    <col min="5377" max="5377" width="35.7109375" customWidth="1"/>
    <col min="5378" max="5378" width="31.85546875" customWidth="1"/>
    <col min="5379" max="5379" width="40.85546875" customWidth="1"/>
    <col min="5380" max="5380" width="39.140625" customWidth="1"/>
    <col min="5381" max="5381" width="32" customWidth="1"/>
    <col min="5382" max="5382" width="30.85546875" customWidth="1"/>
    <col min="5383" max="5383" width="37.5703125" customWidth="1"/>
    <col min="5384" max="5384" width="31.5703125" customWidth="1"/>
    <col min="5385" max="5385" width="37.28515625" customWidth="1"/>
    <col min="5386" max="5386" width="35.28515625" customWidth="1"/>
    <col min="5387" max="5387" width="33" customWidth="1"/>
    <col min="5388" max="5388" width="19" customWidth="1"/>
    <col min="5611" max="5611" width="255.5703125" customWidth="1"/>
    <col min="5612" max="5612" width="79.140625" customWidth="1"/>
    <col min="5613" max="5616" width="0" hidden="1" customWidth="1"/>
    <col min="5617" max="5617" width="73" customWidth="1"/>
    <col min="5618" max="5619" width="0" hidden="1" customWidth="1"/>
    <col min="5620" max="5620" width="80.42578125" customWidth="1"/>
    <col min="5621" max="5621" width="31.85546875" customWidth="1"/>
    <col min="5622" max="5622" width="40.85546875" customWidth="1"/>
    <col min="5623" max="5623" width="34.28515625" customWidth="1"/>
    <col min="5624" max="5624" width="34.7109375" customWidth="1"/>
    <col min="5625" max="5625" width="34.42578125" customWidth="1"/>
    <col min="5626" max="5626" width="37" customWidth="1"/>
    <col min="5627" max="5627" width="37.5703125" customWidth="1"/>
    <col min="5628" max="5628" width="40" customWidth="1"/>
    <col min="5629" max="5629" width="41.28515625" customWidth="1"/>
    <col min="5630" max="5630" width="36.140625" customWidth="1"/>
    <col min="5631" max="5631" width="33.7109375" customWidth="1"/>
    <col min="5632" max="5632" width="36.85546875" customWidth="1"/>
    <col min="5633" max="5633" width="35.7109375" customWidth="1"/>
    <col min="5634" max="5634" width="31.85546875" customWidth="1"/>
    <col min="5635" max="5635" width="40.85546875" customWidth="1"/>
    <col min="5636" max="5636" width="39.140625" customWidth="1"/>
    <col min="5637" max="5637" width="32" customWidth="1"/>
    <col min="5638" max="5638" width="30.85546875" customWidth="1"/>
    <col min="5639" max="5639" width="37.5703125" customWidth="1"/>
    <col min="5640" max="5640" width="31.5703125" customWidth="1"/>
    <col min="5641" max="5641" width="37.28515625" customWidth="1"/>
    <col min="5642" max="5642" width="35.28515625" customWidth="1"/>
    <col min="5643" max="5643" width="33" customWidth="1"/>
    <col min="5644" max="5644" width="19" customWidth="1"/>
    <col min="5867" max="5867" width="255.5703125" customWidth="1"/>
    <col min="5868" max="5868" width="79.140625" customWidth="1"/>
    <col min="5869" max="5872" width="0" hidden="1" customWidth="1"/>
    <col min="5873" max="5873" width="73" customWidth="1"/>
    <col min="5874" max="5875" width="0" hidden="1" customWidth="1"/>
    <col min="5876" max="5876" width="80.42578125" customWidth="1"/>
    <col min="5877" max="5877" width="31.85546875" customWidth="1"/>
    <col min="5878" max="5878" width="40.85546875" customWidth="1"/>
    <col min="5879" max="5879" width="34.28515625" customWidth="1"/>
    <col min="5880" max="5880" width="34.7109375" customWidth="1"/>
    <col min="5881" max="5881" width="34.42578125" customWidth="1"/>
    <col min="5882" max="5882" width="37" customWidth="1"/>
    <col min="5883" max="5883" width="37.5703125" customWidth="1"/>
    <col min="5884" max="5884" width="40" customWidth="1"/>
    <col min="5885" max="5885" width="41.28515625" customWidth="1"/>
    <col min="5886" max="5886" width="36.140625" customWidth="1"/>
    <col min="5887" max="5887" width="33.7109375" customWidth="1"/>
    <col min="5888" max="5888" width="36.85546875" customWidth="1"/>
    <col min="5889" max="5889" width="35.7109375" customWidth="1"/>
    <col min="5890" max="5890" width="31.85546875" customWidth="1"/>
    <col min="5891" max="5891" width="40.85546875" customWidth="1"/>
    <col min="5892" max="5892" width="39.140625" customWidth="1"/>
    <col min="5893" max="5893" width="32" customWidth="1"/>
    <col min="5894" max="5894" width="30.85546875" customWidth="1"/>
    <col min="5895" max="5895" width="37.5703125" customWidth="1"/>
    <col min="5896" max="5896" width="31.5703125" customWidth="1"/>
    <col min="5897" max="5897" width="37.28515625" customWidth="1"/>
    <col min="5898" max="5898" width="35.28515625" customWidth="1"/>
    <col min="5899" max="5899" width="33" customWidth="1"/>
    <col min="5900" max="5900" width="19" customWidth="1"/>
    <col min="6123" max="6123" width="255.5703125" customWidth="1"/>
    <col min="6124" max="6124" width="79.140625" customWidth="1"/>
    <col min="6125" max="6128" width="0" hidden="1" customWidth="1"/>
    <col min="6129" max="6129" width="73" customWidth="1"/>
    <col min="6130" max="6131" width="0" hidden="1" customWidth="1"/>
    <col min="6132" max="6132" width="80.42578125" customWidth="1"/>
    <col min="6133" max="6133" width="31.85546875" customWidth="1"/>
    <col min="6134" max="6134" width="40.85546875" customWidth="1"/>
    <col min="6135" max="6135" width="34.28515625" customWidth="1"/>
    <col min="6136" max="6136" width="34.7109375" customWidth="1"/>
    <col min="6137" max="6137" width="34.42578125" customWidth="1"/>
    <col min="6138" max="6138" width="37" customWidth="1"/>
    <col min="6139" max="6139" width="37.5703125" customWidth="1"/>
    <col min="6140" max="6140" width="40" customWidth="1"/>
    <col min="6141" max="6141" width="41.28515625" customWidth="1"/>
    <col min="6142" max="6142" width="36.140625" customWidth="1"/>
    <col min="6143" max="6143" width="33.7109375" customWidth="1"/>
    <col min="6144" max="6144" width="36.85546875" customWidth="1"/>
    <col min="6145" max="6145" width="35.7109375" customWidth="1"/>
    <col min="6146" max="6146" width="31.85546875" customWidth="1"/>
    <col min="6147" max="6147" width="40.85546875" customWidth="1"/>
    <col min="6148" max="6148" width="39.140625" customWidth="1"/>
    <col min="6149" max="6149" width="32" customWidth="1"/>
    <col min="6150" max="6150" width="30.85546875" customWidth="1"/>
    <col min="6151" max="6151" width="37.5703125" customWidth="1"/>
    <col min="6152" max="6152" width="31.5703125" customWidth="1"/>
    <col min="6153" max="6153" width="37.28515625" customWidth="1"/>
    <col min="6154" max="6154" width="35.28515625" customWidth="1"/>
    <col min="6155" max="6155" width="33" customWidth="1"/>
    <col min="6156" max="6156" width="19" customWidth="1"/>
    <col min="6379" max="6379" width="255.5703125" customWidth="1"/>
    <col min="6380" max="6380" width="79.140625" customWidth="1"/>
    <col min="6381" max="6384" width="0" hidden="1" customWidth="1"/>
    <col min="6385" max="6385" width="73" customWidth="1"/>
    <col min="6386" max="6387" width="0" hidden="1" customWidth="1"/>
    <col min="6388" max="6388" width="80.42578125" customWidth="1"/>
    <col min="6389" max="6389" width="31.85546875" customWidth="1"/>
    <col min="6390" max="6390" width="40.85546875" customWidth="1"/>
    <col min="6391" max="6391" width="34.28515625" customWidth="1"/>
    <col min="6392" max="6392" width="34.7109375" customWidth="1"/>
    <col min="6393" max="6393" width="34.42578125" customWidth="1"/>
    <col min="6394" max="6394" width="37" customWidth="1"/>
    <col min="6395" max="6395" width="37.5703125" customWidth="1"/>
    <col min="6396" max="6396" width="40" customWidth="1"/>
    <col min="6397" max="6397" width="41.28515625" customWidth="1"/>
    <col min="6398" max="6398" width="36.140625" customWidth="1"/>
    <col min="6399" max="6399" width="33.7109375" customWidth="1"/>
    <col min="6400" max="6400" width="36.85546875" customWidth="1"/>
    <col min="6401" max="6401" width="35.7109375" customWidth="1"/>
    <col min="6402" max="6402" width="31.85546875" customWidth="1"/>
    <col min="6403" max="6403" width="40.85546875" customWidth="1"/>
    <col min="6404" max="6404" width="39.140625" customWidth="1"/>
    <col min="6405" max="6405" width="32" customWidth="1"/>
    <col min="6406" max="6406" width="30.85546875" customWidth="1"/>
    <col min="6407" max="6407" width="37.5703125" customWidth="1"/>
    <col min="6408" max="6408" width="31.5703125" customWidth="1"/>
    <col min="6409" max="6409" width="37.28515625" customWidth="1"/>
    <col min="6410" max="6410" width="35.28515625" customWidth="1"/>
    <col min="6411" max="6411" width="33" customWidth="1"/>
    <col min="6412" max="6412" width="19" customWidth="1"/>
    <col min="6635" max="6635" width="255.5703125" customWidth="1"/>
    <col min="6636" max="6636" width="79.140625" customWidth="1"/>
    <col min="6637" max="6640" width="0" hidden="1" customWidth="1"/>
    <col min="6641" max="6641" width="73" customWidth="1"/>
    <col min="6642" max="6643" width="0" hidden="1" customWidth="1"/>
    <col min="6644" max="6644" width="80.42578125" customWidth="1"/>
    <col min="6645" max="6645" width="31.85546875" customWidth="1"/>
    <col min="6646" max="6646" width="40.85546875" customWidth="1"/>
    <col min="6647" max="6647" width="34.28515625" customWidth="1"/>
    <col min="6648" max="6648" width="34.7109375" customWidth="1"/>
    <col min="6649" max="6649" width="34.42578125" customWidth="1"/>
    <col min="6650" max="6650" width="37" customWidth="1"/>
    <col min="6651" max="6651" width="37.5703125" customWidth="1"/>
    <col min="6652" max="6652" width="40" customWidth="1"/>
    <col min="6653" max="6653" width="41.28515625" customWidth="1"/>
    <col min="6654" max="6654" width="36.140625" customWidth="1"/>
    <col min="6655" max="6655" width="33.7109375" customWidth="1"/>
    <col min="6656" max="6656" width="36.85546875" customWidth="1"/>
    <col min="6657" max="6657" width="35.7109375" customWidth="1"/>
    <col min="6658" max="6658" width="31.85546875" customWidth="1"/>
    <col min="6659" max="6659" width="40.85546875" customWidth="1"/>
    <col min="6660" max="6660" width="39.140625" customWidth="1"/>
    <col min="6661" max="6661" width="32" customWidth="1"/>
    <col min="6662" max="6662" width="30.85546875" customWidth="1"/>
    <col min="6663" max="6663" width="37.5703125" customWidth="1"/>
    <col min="6664" max="6664" width="31.5703125" customWidth="1"/>
    <col min="6665" max="6665" width="37.28515625" customWidth="1"/>
    <col min="6666" max="6666" width="35.28515625" customWidth="1"/>
    <col min="6667" max="6667" width="33" customWidth="1"/>
    <col min="6668" max="6668" width="19" customWidth="1"/>
    <col min="6891" max="6891" width="255.5703125" customWidth="1"/>
    <col min="6892" max="6892" width="79.140625" customWidth="1"/>
    <col min="6893" max="6896" width="0" hidden="1" customWidth="1"/>
    <col min="6897" max="6897" width="73" customWidth="1"/>
    <col min="6898" max="6899" width="0" hidden="1" customWidth="1"/>
    <col min="6900" max="6900" width="80.42578125" customWidth="1"/>
    <col min="6901" max="6901" width="31.85546875" customWidth="1"/>
    <col min="6902" max="6902" width="40.85546875" customWidth="1"/>
    <col min="6903" max="6903" width="34.28515625" customWidth="1"/>
    <col min="6904" max="6904" width="34.7109375" customWidth="1"/>
    <col min="6905" max="6905" width="34.42578125" customWidth="1"/>
    <col min="6906" max="6906" width="37" customWidth="1"/>
    <col min="6907" max="6907" width="37.5703125" customWidth="1"/>
    <col min="6908" max="6908" width="40" customWidth="1"/>
    <col min="6909" max="6909" width="41.28515625" customWidth="1"/>
    <col min="6910" max="6910" width="36.140625" customWidth="1"/>
    <col min="6911" max="6911" width="33.7109375" customWidth="1"/>
    <col min="6912" max="6912" width="36.85546875" customWidth="1"/>
    <col min="6913" max="6913" width="35.7109375" customWidth="1"/>
    <col min="6914" max="6914" width="31.85546875" customWidth="1"/>
    <col min="6915" max="6915" width="40.85546875" customWidth="1"/>
    <col min="6916" max="6916" width="39.140625" customWidth="1"/>
    <col min="6917" max="6917" width="32" customWidth="1"/>
    <col min="6918" max="6918" width="30.85546875" customWidth="1"/>
    <col min="6919" max="6919" width="37.5703125" customWidth="1"/>
    <col min="6920" max="6920" width="31.5703125" customWidth="1"/>
    <col min="6921" max="6921" width="37.28515625" customWidth="1"/>
    <col min="6922" max="6922" width="35.28515625" customWidth="1"/>
    <col min="6923" max="6923" width="33" customWidth="1"/>
    <col min="6924" max="6924" width="19" customWidth="1"/>
    <col min="7147" max="7147" width="255.5703125" customWidth="1"/>
    <col min="7148" max="7148" width="79.140625" customWidth="1"/>
    <col min="7149" max="7152" width="0" hidden="1" customWidth="1"/>
    <col min="7153" max="7153" width="73" customWidth="1"/>
    <col min="7154" max="7155" width="0" hidden="1" customWidth="1"/>
    <col min="7156" max="7156" width="80.42578125" customWidth="1"/>
    <col min="7157" max="7157" width="31.85546875" customWidth="1"/>
    <col min="7158" max="7158" width="40.85546875" customWidth="1"/>
    <col min="7159" max="7159" width="34.28515625" customWidth="1"/>
    <col min="7160" max="7160" width="34.7109375" customWidth="1"/>
    <col min="7161" max="7161" width="34.42578125" customWidth="1"/>
    <col min="7162" max="7162" width="37" customWidth="1"/>
    <col min="7163" max="7163" width="37.5703125" customWidth="1"/>
    <col min="7164" max="7164" width="40" customWidth="1"/>
    <col min="7165" max="7165" width="41.28515625" customWidth="1"/>
    <col min="7166" max="7166" width="36.140625" customWidth="1"/>
    <col min="7167" max="7167" width="33.7109375" customWidth="1"/>
    <col min="7168" max="7168" width="36.85546875" customWidth="1"/>
    <col min="7169" max="7169" width="35.7109375" customWidth="1"/>
    <col min="7170" max="7170" width="31.85546875" customWidth="1"/>
    <col min="7171" max="7171" width="40.85546875" customWidth="1"/>
    <col min="7172" max="7172" width="39.140625" customWidth="1"/>
    <col min="7173" max="7173" width="32" customWidth="1"/>
    <col min="7174" max="7174" width="30.85546875" customWidth="1"/>
    <col min="7175" max="7175" width="37.5703125" customWidth="1"/>
    <col min="7176" max="7176" width="31.5703125" customWidth="1"/>
    <col min="7177" max="7177" width="37.28515625" customWidth="1"/>
    <col min="7178" max="7178" width="35.28515625" customWidth="1"/>
    <col min="7179" max="7179" width="33" customWidth="1"/>
    <col min="7180" max="7180" width="19" customWidth="1"/>
    <col min="7403" max="7403" width="255.5703125" customWidth="1"/>
    <col min="7404" max="7404" width="79.140625" customWidth="1"/>
    <col min="7405" max="7408" width="0" hidden="1" customWidth="1"/>
    <col min="7409" max="7409" width="73" customWidth="1"/>
    <col min="7410" max="7411" width="0" hidden="1" customWidth="1"/>
    <col min="7412" max="7412" width="80.42578125" customWidth="1"/>
    <col min="7413" max="7413" width="31.85546875" customWidth="1"/>
    <col min="7414" max="7414" width="40.85546875" customWidth="1"/>
    <col min="7415" max="7415" width="34.28515625" customWidth="1"/>
    <col min="7416" max="7416" width="34.7109375" customWidth="1"/>
    <col min="7417" max="7417" width="34.42578125" customWidth="1"/>
    <col min="7418" max="7418" width="37" customWidth="1"/>
    <col min="7419" max="7419" width="37.5703125" customWidth="1"/>
    <col min="7420" max="7420" width="40" customWidth="1"/>
    <col min="7421" max="7421" width="41.28515625" customWidth="1"/>
    <col min="7422" max="7422" width="36.140625" customWidth="1"/>
    <col min="7423" max="7423" width="33.7109375" customWidth="1"/>
    <col min="7424" max="7424" width="36.85546875" customWidth="1"/>
    <col min="7425" max="7425" width="35.7109375" customWidth="1"/>
    <col min="7426" max="7426" width="31.85546875" customWidth="1"/>
    <col min="7427" max="7427" width="40.85546875" customWidth="1"/>
    <col min="7428" max="7428" width="39.140625" customWidth="1"/>
    <col min="7429" max="7429" width="32" customWidth="1"/>
    <col min="7430" max="7430" width="30.85546875" customWidth="1"/>
    <col min="7431" max="7431" width="37.5703125" customWidth="1"/>
    <col min="7432" max="7432" width="31.5703125" customWidth="1"/>
    <col min="7433" max="7433" width="37.28515625" customWidth="1"/>
    <col min="7434" max="7434" width="35.28515625" customWidth="1"/>
    <col min="7435" max="7435" width="33" customWidth="1"/>
    <col min="7436" max="7436" width="19" customWidth="1"/>
    <col min="7659" max="7659" width="255.5703125" customWidth="1"/>
    <col min="7660" max="7660" width="79.140625" customWidth="1"/>
    <col min="7661" max="7664" width="0" hidden="1" customWidth="1"/>
    <col min="7665" max="7665" width="73" customWidth="1"/>
    <col min="7666" max="7667" width="0" hidden="1" customWidth="1"/>
    <col min="7668" max="7668" width="80.42578125" customWidth="1"/>
    <col min="7669" max="7669" width="31.85546875" customWidth="1"/>
    <col min="7670" max="7670" width="40.85546875" customWidth="1"/>
    <col min="7671" max="7671" width="34.28515625" customWidth="1"/>
    <col min="7672" max="7672" width="34.7109375" customWidth="1"/>
    <col min="7673" max="7673" width="34.42578125" customWidth="1"/>
    <col min="7674" max="7674" width="37" customWidth="1"/>
    <col min="7675" max="7675" width="37.5703125" customWidth="1"/>
    <col min="7676" max="7676" width="40" customWidth="1"/>
    <col min="7677" max="7677" width="41.28515625" customWidth="1"/>
    <col min="7678" max="7678" width="36.140625" customWidth="1"/>
    <col min="7679" max="7679" width="33.7109375" customWidth="1"/>
    <col min="7680" max="7680" width="36.85546875" customWidth="1"/>
    <col min="7681" max="7681" width="35.7109375" customWidth="1"/>
    <col min="7682" max="7682" width="31.85546875" customWidth="1"/>
    <col min="7683" max="7683" width="40.85546875" customWidth="1"/>
    <col min="7684" max="7684" width="39.140625" customWidth="1"/>
    <col min="7685" max="7685" width="32" customWidth="1"/>
    <col min="7686" max="7686" width="30.85546875" customWidth="1"/>
    <col min="7687" max="7687" width="37.5703125" customWidth="1"/>
    <col min="7688" max="7688" width="31.5703125" customWidth="1"/>
    <col min="7689" max="7689" width="37.28515625" customWidth="1"/>
    <col min="7690" max="7690" width="35.28515625" customWidth="1"/>
    <col min="7691" max="7691" width="33" customWidth="1"/>
    <col min="7692" max="7692" width="19" customWidth="1"/>
    <col min="7915" max="7915" width="255.5703125" customWidth="1"/>
    <col min="7916" max="7916" width="79.140625" customWidth="1"/>
    <col min="7917" max="7920" width="0" hidden="1" customWidth="1"/>
    <col min="7921" max="7921" width="73" customWidth="1"/>
    <col min="7922" max="7923" width="0" hidden="1" customWidth="1"/>
    <col min="7924" max="7924" width="80.42578125" customWidth="1"/>
    <col min="7925" max="7925" width="31.85546875" customWidth="1"/>
    <col min="7926" max="7926" width="40.85546875" customWidth="1"/>
    <col min="7927" max="7927" width="34.28515625" customWidth="1"/>
    <col min="7928" max="7928" width="34.7109375" customWidth="1"/>
    <col min="7929" max="7929" width="34.42578125" customWidth="1"/>
    <col min="7930" max="7930" width="37" customWidth="1"/>
    <col min="7931" max="7931" width="37.5703125" customWidth="1"/>
    <col min="7932" max="7932" width="40" customWidth="1"/>
    <col min="7933" max="7933" width="41.28515625" customWidth="1"/>
    <col min="7934" max="7934" width="36.140625" customWidth="1"/>
    <col min="7935" max="7935" width="33.7109375" customWidth="1"/>
    <col min="7936" max="7936" width="36.85546875" customWidth="1"/>
    <col min="7937" max="7937" width="35.7109375" customWidth="1"/>
    <col min="7938" max="7938" width="31.85546875" customWidth="1"/>
    <col min="7939" max="7939" width="40.85546875" customWidth="1"/>
    <col min="7940" max="7940" width="39.140625" customWidth="1"/>
    <col min="7941" max="7941" width="32" customWidth="1"/>
    <col min="7942" max="7942" width="30.85546875" customWidth="1"/>
    <col min="7943" max="7943" width="37.5703125" customWidth="1"/>
    <col min="7944" max="7944" width="31.5703125" customWidth="1"/>
    <col min="7945" max="7945" width="37.28515625" customWidth="1"/>
    <col min="7946" max="7946" width="35.28515625" customWidth="1"/>
    <col min="7947" max="7947" width="33" customWidth="1"/>
    <col min="7948" max="7948" width="19" customWidth="1"/>
    <col min="8171" max="8171" width="255.5703125" customWidth="1"/>
    <col min="8172" max="8172" width="79.140625" customWidth="1"/>
    <col min="8173" max="8176" width="0" hidden="1" customWidth="1"/>
    <col min="8177" max="8177" width="73" customWidth="1"/>
    <col min="8178" max="8179" width="0" hidden="1" customWidth="1"/>
    <col min="8180" max="8180" width="80.42578125" customWidth="1"/>
    <col min="8181" max="8181" width="31.85546875" customWidth="1"/>
    <col min="8182" max="8182" width="40.85546875" customWidth="1"/>
    <col min="8183" max="8183" width="34.28515625" customWidth="1"/>
    <col min="8184" max="8184" width="34.7109375" customWidth="1"/>
    <col min="8185" max="8185" width="34.42578125" customWidth="1"/>
    <col min="8186" max="8186" width="37" customWidth="1"/>
    <col min="8187" max="8187" width="37.5703125" customWidth="1"/>
    <col min="8188" max="8188" width="40" customWidth="1"/>
    <col min="8189" max="8189" width="41.28515625" customWidth="1"/>
    <col min="8190" max="8190" width="36.140625" customWidth="1"/>
    <col min="8191" max="8191" width="33.7109375" customWidth="1"/>
    <col min="8192" max="8192" width="36.85546875" customWidth="1"/>
    <col min="8193" max="8193" width="35.7109375" customWidth="1"/>
    <col min="8194" max="8194" width="31.85546875" customWidth="1"/>
    <col min="8195" max="8195" width="40.85546875" customWidth="1"/>
    <col min="8196" max="8196" width="39.140625" customWidth="1"/>
    <col min="8197" max="8197" width="32" customWidth="1"/>
    <col min="8198" max="8198" width="30.85546875" customWidth="1"/>
    <col min="8199" max="8199" width="37.5703125" customWidth="1"/>
    <col min="8200" max="8200" width="31.5703125" customWidth="1"/>
    <col min="8201" max="8201" width="37.28515625" customWidth="1"/>
    <col min="8202" max="8202" width="35.28515625" customWidth="1"/>
    <col min="8203" max="8203" width="33" customWidth="1"/>
    <col min="8204" max="8204" width="19" customWidth="1"/>
    <col min="8427" max="8427" width="255.5703125" customWidth="1"/>
    <col min="8428" max="8428" width="79.140625" customWidth="1"/>
    <col min="8429" max="8432" width="0" hidden="1" customWidth="1"/>
    <col min="8433" max="8433" width="73" customWidth="1"/>
    <col min="8434" max="8435" width="0" hidden="1" customWidth="1"/>
    <col min="8436" max="8436" width="80.42578125" customWidth="1"/>
    <col min="8437" max="8437" width="31.85546875" customWidth="1"/>
    <col min="8438" max="8438" width="40.85546875" customWidth="1"/>
    <col min="8439" max="8439" width="34.28515625" customWidth="1"/>
    <col min="8440" max="8440" width="34.7109375" customWidth="1"/>
    <col min="8441" max="8441" width="34.42578125" customWidth="1"/>
    <col min="8442" max="8442" width="37" customWidth="1"/>
    <col min="8443" max="8443" width="37.5703125" customWidth="1"/>
    <col min="8444" max="8444" width="40" customWidth="1"/>
    <col min="8445" max="8445" width="41.28515625" customWidth="1"/>
    <col min="8446" max="8446" width="36.140625" customWidth="1"/>
    <col min="8447" max="8447" width="33.7109375" customWidth="1"/>
    <col min="8448" max="8448" width="36.85546875" customWidth="1"/>
    <col min="8449" max="8449" width="35.7109375" customWidth="1"/>
    <col min="8450" max="8450" width="31.85546875" customWidth="1"/>
    <col min="8451" max="8451" width="40.85546875" customWidth="1"/>
    <col min="8452" max="8452" width="39.140625" customWidth="1"/>
    <col min="8453" max="8453" width="32" customWidth="1"/>
    <col min="8454" max="8454" width="30.85546875" customWidth="1"/>
    <col min="8455" max="8455" width="37.5703125" customWidth="1"/>
    <col min="8456" max="8456" width="31.5703125" customWidth="1"/>
    <col min="8457" max="8457" width="37.28515625" customWidth="1"/>
    <col min="8458" max="8458" width="35.28515625" customWidth="1"/>
    <col min="8459" max="8459" width="33" customWidth="1"/>
    <col min="8460" max="8460" width="19" customWidth="1"/>
    <col min="8683" max="8683" width="255.5703125" customWidth="1"/>
    <col min="8684" max="8684" width="79.140625" customWidth="1"/>
    <col min="8685" max="8688" width="0" hidden="1" customWidth="1"/>
    <col min="8689" max="8689" width="73" customWidth="1"/>
    <col min="8690" max="8691" width="0" hidden="1" customWidth="1"/>
    <col min="8692" max="8692" width="80.42578125" customWidth="1"/>
    <col min="8693" max="8693" width="31.85546875" customWidth="1"/>
    <col min="8694" max="8694" width="40.85546875" customWidth="1"/>
    <col min="8695" max="8695" width="34.28515625" customWidth="1"/>
    <col min="8696" max="8696" width="34.7109375" customWidth="1"/>
    <col min="8697" max="8697" width="34.42578125" customWidth="1"/>
    <col min="8698" max="8698" width="37" customWidth="1"/>
    <col min="8699" max="8699" width="37.5703125" customWidth="1"/>
    <col min="8700" max="8700" width="40" customWidth="1"/>
    <col min="8701" max="8701" width="41.28515625" customWidth="1"/>
    <col min="8702" max="8702" width="36.140625" customWidth="1"/>
    <col min="8703" max="8703" width="33.7109375" customWidth="1"/>
    <col min="8704" max="8704" width="36.85546875" customWidth="1"/>
    <col min="8705" max="8705" width="35.7109375" customWidth="1"/>
    <col min="8706" max="8706" width="31.85546875" customWidth="1"/>
    <col min="8707" max="8707" width="40.85546875" customWidth="1"/>
    <col min="8708" max="8708" width="39.140625" customWidth="1"/>
    <col min="8709" max="8709" width="32" customWidth="1"/>
    <col min="8710" max="8710" width="30.85546875" customWidth="1"/>
    <col min="8711" max="8711" width="37.5703125" customWidth="1"/>
    <col min="8712" max="8712" width="31.5703125" customWidth="1"/>
    <col min="8713" max="8713" width="37.28515625" customWidth="1"/>
    <col min="8714" max="8714" width="35.28515625" customWidth="1"/>
    <col min="8715" max="8715" width="33" customWidth="1"/>
    <col min="8716" max="8716" width="19" customWidth="1"/>
    <col min="8939" max="8939" width="255.5703125" customWidth="1"/>
    <col min="8940" max="8940" width="79.140625" customWidth="1"/>
    <col min="8941" max="8944" width="0" hidden="1" customWidth="1"/>
    <col min="8945" max="8945" width="73" customWidth="1"/>
    <col min="8946" max="8947" width="0" hidden="1" customWidth="1"/>
    <col min="8948" max="8948" width="80.42578125" customWidth="1"/>
    <col min="8949" max="8949" width="31.85546875" customWidth="1"/>
    <col min="8950" max="8950" width="40.85546875" customWidth="1"/>
    <col min="8951" max="8951" width="34.28515625" customWidth="1"/>
    <col min="8952" max="8952" width="34.7109375" customWidth="1"/>
    <col min="8953" max="8953" width="34.42578125" customWidth="1"/>
    <col min="8954" max="8954" width="37" customWidth="1"/>
    <col min="8955" max="8955" width="37.5703125" customWidth="1"/>
    <col min="8956" max="8956" width="40" customWidth="1"/>
    <col min="8957" max="8957" width="41.28515625" customWidth="1"/>
    <col min="8958" max="8958" width="36.140625" customWidth="1"/>
    <col min="8959" max="8959" width="33.7109375" customWidth="1"/>
    <col min="8960" max="8960" width="36.85546875" customWidth="1"/>
    <col min="8961" max="8961" width="35.7109375" customWidth="1"/>
    <col min="8962" max="8962" width="31.85546875" customWidth="1"/>
    <col min="8963" max="8963" width="40.85546875" customWidth="1"/>
    <col min="8964" max="8964" width="39.140625" customWidth="1"/>
    <col min="8965" max="8965" width="32" customWidth="1"/>
    <col min="8966" max="8966" width="30.85546875" customWidth="1"/>
    <col min="8967" max="8967" width="37.5703125" customWidth="1"/>
    <col min="8968" max="8968" width="31.5703125" customWidth="1"/>
    <col min="8969" max="8969" width="37.28515625" customWidth="1"/>
    <col min="8970" max="8970" width="35.28515625" customWidth="1"/>
    <col min="8971" max="8971" width="33" customWidth="1"/>
    <col min="8972" max="8972" width="19" customWidth="1"/>
    <col min="9195" max="9195" width="255.5703125" customWidth="1"/>
    <col min="9196" max="9196" width="79.140625" customWidth="1"/>
    <col min="9197" max="9200" width="0" hidden="1" customWidth="1"/>
    <col min="9201" max="9201" width="73" customWidth="1"/>
    <col min="9202" max="9203" width="0" hidden="1" customWidth="1"/>
    <col min="9204" max="9204" width="80.42578125" customWidth="1"/>
    <col min="9205" max="9205" width="31.85546875" customWidth="1"/>
    <col min="9206" max="9206" width="40.85546875" customWidth="1"/>
    <col min="9207" max="9207" width="34.28515625" customWidth="1"/>
    <col min="9208" max="9208" width="34.7109375" customWidth="1"/>
    <col min="9209" max="9209" width="34.42578125" customWidth="1"/>
    <col min="9210" max="9210" width="37" customWidth="1"/>
    <col min="9211" max="9211" width="37.5703125" customWidth="1"/>
    <col min="9212" max="9212" width="40" customWidth="1"/>
    <col min="9213" max="9213" width="41.28515625" customWidth="1"/>
    <col min="9214" max="9214" width="36.140625" customWidth="1"/>
    <col min="9215" max="9215" width="33.7109375" customWidth="1"/>
    <col min="9216" max="9216" width="36.85546875" customWidth="1"/>
    <col min="9217" max="9217" width="35.7109375" customWidth="1"/>
    <col min="9218" max="9218" width="31.85546875" customWidth="1"/>
    <col min="9219" max="9219" width="40.85546875" customWidth="1"/>
    <col min="9220" max="9220" width="39.140625" customWidth="1"/>
    <col min="9221" max="9221" width="32" customWidth="1"/>
    <col min="9222" max="9222" width="30.85546875" customWidth="1"/>
    <col min="9223" max="9223" width="37.5703125" customWidth="1"/>
    <col min="9224" max="9224" width="31.5703125" customWidth="1"/>
    <col min="9225" max="9225" width="37.28515625" customWidth="1"/>
    <col min="9226" max="9226" width="35.28515625" customWidth="1"/>
    <col min="9227" max="9227" width="33" customWidth="1"/>
    <col min="9228" max="9228" width="19" customWidth="1"/>
    <col min="9451" max="9451" width="255.5703125" customWidth="1"/>
    <col min="9452" max="9452" width="79.140625" customWidth="1"/>
    <col min="9453" max="9456" width="0" hidden="1" customWidth="1"/>
    <col min="9457" max="9457" width="73" customWidth="1"/>
    <col min="9458" max="9459" width="0" hidden="1" customWidth="1"/>
    <col min="9460" max="9460" width="80.42578125" customWidth="1"/>
    <col min="9461" max="9461" width="31.85546875" customWidth="1"/>
    <col min="9462" max="9462" width="40.85546875" customWidth="1"/>
    <col min="9463" max="9463" width="34.28515625" customWidth="1"/>
    <col min="9464" max="9464" width="34.7109375" customWidth="1"/>
    <col min="9465" max="9465" width="34.42578125" customWidth="1"/>
    <col min="9466" max="9466" width="37" customWidth="1"/>
    <col min="9467" max="9467" width="37.5703125" customWidth="1"/>
    <col min="9468" max="9468" width="40" customWidth="1"/>
    <col min="9469" max="9469" width="41.28515625" customWidth="1"/>
    <col min="9470" max="9470" width="36.140625" customWidth="1"/>
    <col min="9471" max="9471" width="33.7109375" customWidth="1"/>
    <col min="9472" max="9472" width="36.85546875" customWidth="1"/>
    <col min="9473" max="9473" width="35.7109375" customWidth="1"/>
    <col min="9474" max="9474" width="31.85546875" customWidth="1"/>
    <col min="9475" max="9475" width="40.85546875" customWidth="1"/>
    <col min="9476" max="9476" width="39.140625" customWidth="1"/>
    <col min="9477" max="9477" width="32" customWidth="1"/>
    <col min="9478" max="9478" width="30.85546875" customWidth="1"/>
    <col min="9479" max="9479" width="37.5703125" customWidth="1"/>
    <col min="9480" max="9480" width="31.5703125" customWidth="1"/>
    <col min="9481" max="9481" width="37.28515625" customWidth="1"/>
    <col min="9482" max="9482" width="35.28515625" customWidth="1"/>
    <col min="9483" max="9483" width="33" customWidth="1"/>
    <col min="9484" max="9484" width="19" customWidth="1"/>
    <col min="9707" max="9707" width="255.5703125" customWidth="1"/>
    <col min="9708" max="9708" width="79.140625" customWidth="1"/>
    <col min="9709" max="9712" width="0" hidden="1" customWidth="1"/>
    <col min="9713" max="9713" width="73" customWidth="1"/>
    <col min="9714" max="9715" width="0" hidden="1" customWidth="1"/>
    <col min="9716" max="9716" width="80.42578125" customWidth="1"/>
    <col min="9717" max="9717" width="31.85546875" customWidth="1"/>
    <col min="9718" max="9718" width="40.85546875" customWidth="1"/>
    <col min="9719" max="9719" width="34.28515625" customWidth="1"/>
    <col min="9720" max="9720" width="34.7109375" customWidth="1"/>
    <col min="9721" max="9721" width="34.42578125" customWidth="1"/>
    <col min="9722" max="9722" width="37" customWidth="1"/>
    <col min="9723" max="9723" width="37.5703125" customWidth="1"/>
    <col min="9724" max="9724" width="40" customWidth="1"/>
    <col min="9725" max="9725" width="41.28515625" customWidth="1"/>
    <col min="9726" max="9726" width="36.140625" customWidth="1"/>
    <col min="9727" max="9727" width="33.7109375" customWidth="1"/>
    <col min="9728" max="9728" width="36.85546875" customWidth="1"/>
    <col min="9729" max="9729" width="35.7109375" customWidth="1"/>
    <col min="9730" max="9730" width="31.85546875" customWidth="1"/>
    <col min="9731" max="9731" width="40.85546875" customWidth="1"/>
    <col min="9732" max="9732" width="39.140625" customWidth="1"/>
    <col min="9733" max="9733" width="32" customWidth="1"/>
    <col min="9734" max="9734" width="30.85546875" customWidth="1"/>
    <col min="9735" max="9735" width="37.5703125" customWidth="1"/>
    <col min="9736" max="9736" width="31.5703125" customWidth="1"/>
    <col min="9737" max="9737" width="37.28515625" customWidth="1"/>
    <col min="9738" max="9738" width="35.28515625" customWidth="1"/>
    <col min="9739" max="9739" width="33" customWidth="1"/>
    <col min="9740" max="9740" width="19" customWidth="1"/>
    <col min="9963" max="9963" width="255.5703125" customWidth="1"/>
    <col min="9964" max="9964" width="79.140625" customWidth="1"/>
    <col min="9965" max="9968" width="0" hidden="1" customWidth="1"/>
    <col min="9969" max="9969" width="73" customWidth="1"/>
    <col min="9970" max="9971" width="0" hidden="1" customWidth="1"/>
    <col min="9972" max="9972" width="80.42578125" customWidth="1"/>
    <col min="9973" max="9973" width="31.85546875" customWidth="1"/>
    <col min="9974" max="9974" width="40.85546875" customWidth="1"/>
    <col min="9975" max="9975" width="34.28515625" customWidth="1"/>
    <col min="9976" max="9976" width="34.7109375" customWidth="1"/>
    <col min="9977" max="9977" width="34.42578125" customWidth="1"/>
    <col min="9978" max="9978" width="37" customWidth="1"/>
    <col min="9979" max="9979" width="37.5703125" customWidth="1"/>
    <col min="9980" max="9980" width="40" customWidth="1"/>
    <col min="9981" max="9981" width="41.28515625" customWidth="1"/>
    <col min="9982" max="9982" width="36.140625" customWidth="1"/>
    <col min="9983" max="9983" width="33.7109375" customWidth="1"/>
    <col min="9984" max="9984" width="36.85546875" customWidth="1"/>
    <col min="9985" max="9985" width="35.7109375" customWidth="1"/>
    <col min="9986" max="9986" width="31.85546875" customWidth="1"/>
    <col min="9987" max="9987" width="40.85546875" customWidth="1"/>
    <col min="9988" max="9988" width="39.140625" customWidth="1"/>
    <col min="9989" max="9989" width="32" customWidth="1"/>
    <col min="9990" max="9990" width="30.85546875" customWidth="1"/>
    <col min="9991" max="9991" width="37.5703125" customWidth="1"/>
    <col min="9992" max="9992" width="31.5703125" customWidth="1"/>
    <col min="9993" max="9993" width="37.28515625" customWidth="1"/>
    <col min="9994" max="9994" width="35.28515625" customWidth="1"/>
    <col min="9995" max="9995" width="33" customWidth="1"/>
    <col min="9996" max="9996" width="19" customWidth="1"/>
    <col min="10219" max="10219" width="255.5703125" customWidth="1"/>
    <col min="10220" max="10220" width="79.140625" customWidth="1"/>
    <col min="10221" max="10224" width="0" hidden="1" customWidth="1"/>
    <col min="10225" max="10225" width="73" customWidth="1"/>
    <col min="10226" max="10227" width="0" hidden="1" customWidth="1"/>
    <col min="10228" max="10228" width="80.42578125" customWidth="1"/>
    <col min="10229" max="10229" width="31.85546875" customWidth="1"/>
    <col min="10230" max="10230" width="40.85546875" customWidth="1"/>
    <col min="10231" max="10231" width="34.28515625" customWidth="1"/>
    <col min="10232" max="10232" width="34.7109375" customWidth="1"/>
    <col min="10233" max="10233" width="34.42578125" customWidth="1"/>
    <col min="10234" max="10234" width="37" customWidth="1"/>
    <col min="10235" max="10235" width="37.5703125" customWidth="1"/>
    <col min="10236" max="10236" width="40" customWidth="1"/>
    <col min="10237" max="10237" width="41.28515625" customWidth="1"/>
    <col min="10238" max="10238" width="36.140625" customWidth="1"/>
    <col min="10239" max="10239" width="33.7109375" customWidth="1"/>
    <col min="10240" max="10240" width="36.85546875" customWidth="1"/>
    <col min="10241" max="10241" width="35.7109375" customWidth="1"/>
    <col min="10242" max="10242" width="31.85546875" customWidth="1"/>
    <col min="10243" max="10243" width="40.85546875" customWidth="1"/>
    <col min="10244" max="10244" width="39.140625" customWidth="1"/>
    <col min="10245" max="10245" width="32" customWidth="1"/>
    <col min="10246" max="10246" width="30.85546875" customWidth="1"/>
    <col min="10247" max="10247" width="37.5703125" customWidth="1"/>
    <col min="10248" max="10248" width="31.5703125" customWidth="1"/>
    <col min="10249" max="10249" width="37.28515625" customWidth="1"/>
    <col min="10250" max="10250" width="35.28515625" customWidth="1"/>
    <col min="10251" max="10251" width="33" customWidth="1"/>
    <col min="10252" max="10252" width="19" customWidth="1"/>
    <col min="10475" max="10475" width="255.5703125" customWidth="1"/>
    <col min="10476" max="10476" width="79.140625" customWidth="1"/>
    <col min="10477" max="10480" width="0" hidden="1" customWidth="1"/>
    <col min="10481" max="10481" width="73" customWidth="1"/>
    <col min="10482" max="10483" width="0" hidden="1" customWidth="1"/>
    <col min="10484" max="10484" width="80.42578125" customWidth="1"/>
    <col min="10485" max="10485" width="31.85546875" customWidth="1"/>
    <col min="10486" max="10486" width="40.85546875" customWidth="1"/>
    <col min="10487" max="10487" width="34.28515625" customWidth="1"/>
    <col min="10488" max="10488" width="34.7109375" customWidth="1"/>
    <col min="10489" max="10489" width="34.42578125" customWidth="1"/>
    <col min="10490" max="10490" width="37" customWidth="1"/>
    <col min="10491" max="10491" width="37.5703125" customWidth="1"/>
    <col min="10492" max="10492" width="40" customWidth="1"/>
    <col min="10493" max="10493" width="41.28515625" customWidth="1"/>
    <col min="10494" max="10494" width="36.140625" customWidth="1"/>
    <col min="10495" max="10495" width="33.7109375" customWidth="1"/>
    <col min="10496" max="10496" width="36.85546875" customWidth="1"/>
    <col min="10497" max="10497" width="35.7109375" customWidth="1"/>
    <col min="10498" max="10498" width="31.85546875" customWidth="1"/>
    <col min="10499" max="10499" width="40.85546875" customWidth="1"/>
    <col min="10500" max="10500" width="39.140625" customWidth="1"/>
    <col min="10501" max="10501" width="32" customWidth="1"/>
    <col min="10502" max="10502" width="30.85546875" customWidth="1"/>
    <col min="10503" max="10503" width="37.5703125" customWidth="1"/>
    <col min="10504" max="10504" width="31.5703125" customWidth="1"/>
    <col min="10505" max="10505" width="37.28515625" customWidth="1"/>
    <col min="10506" max="10506" width="35.28515625" customWidth="1"/>
    <col min="10507" max="10507" width="33" customWidth="1"/>
    <col min="10508" max="10508" width="19" customWidth="1"/>
    <col min="10731" max="10731" width="255.5703125" customWidth="1"/>
    <col min="10732" max="10732" width="79.140625" customWidth="1"/>
    <col min="10733" max="10736" width="0" hidden="1" customWidth="1"/>
    <col min="10737" max="10737" width="73" customWidth="1"/>
    <col min="10738" max="10739" width="0" hidden="1" customWidth="1"/>
    <col min="10740" max="10740" width="80.42578125" customWidth="1"/>
    <col min="10741" max="10741" width="31.85546875" customWidth="1"/>
    <col min="10742" max="10742" width="40.85546875" customWidth="1"/>
    <col min="10743" max="10743" width="34.28515625" customWidth="1"/>
    <col min="10744" max="10744" width="34.7109375" customWidth="1"/>
    <col min="10745" max="10745" width="34.42578125" customWidth="1"/>
    <col min="10746" max="10746" width="37" customWidth="1"/>
    <col min="10747" max="10747" width="37.5703125" customWidth="1"/>
    <col min="10748" max="10748" width="40" customWidth="1"/>
    <col min="10749" max="10749" width="41.28515625" customWidth="1"/>
    <col min="10750" max="10750" width="36.140625" customWidth="1"/>
    <col min="10751" max="10751" width="33.7109375" customWidth="1"/>
    <col min="10752" max="10752" width="36.85546875" customWidth="1"/>
    <col min="10753" max="10753" width="35.7109375" customWidth="1"/>
    <col min="10754" max="10754" width="31.85546875" customWidth="1"/>
    <col min="10755" max="10755" width="40.85546875" customWidth="1"/>
    <col min="10756" max="10756" width="39.140625" customWidth="1"/>
    <col min="10757" max="10757" width="32" customWidth="1"/>
    <col min="10758" max="10758" width="30.85546875" customWidth="1"/>
    <col min="10759" max="10759" width="37.5703125" customWidth="1"/>
    <col min="10760" max="10760" width="31.5703125" customWidth="1"/>
    <col min="10761" max="10761" width="37.28515625" customWidth="1"/>
    <col min="10762" max="10762" width="35.28515625" customWidth="1"/>
    <col min="10763" max="10763" width="33" customWidth="1"/>
    <col min="10764" max="10764" width="19" customWidth="1"/>
    <col min="10987" max="10987" width="255.5703125" customWidth="1"/>
    <col min="10988" max="10988" width="79.140625" customWidth="1"/>
    <col min="10989" max="10992" width="0" hidden="1" customWidth="1"/>
    <col min="10993" max="10993" width="73" customWidth="1"/>
    <col min="10994" max="10995" width="0" hidden="1" customWidth="1"/>
    <col min="10996" max="10996" width="80.42578125" customWidth="1"/>
    <col min="10997" max="10997" width="31.85546875" customWidth="1"/>
    <col min="10998" max="10998" width="40.85546875" customWidth="1"/>
    <col min="10999" max="10999" width="34.28515625" customWidth="1"/>
    <col min="11000" max="11000" width="34.7109375" customWidth="1"/>
    <col min="11001" max="11001" width="34.42578125" customWidth="1"/>
    <col min="11002" max="11002" width="37" customWidth="1"/>
    <col min="11003" max="11003" width="37.5703125" customWidth="1"/>
    <col min="11004" max="11004" width="40" customWidth="1"/>
    <col min="11005" max="11005" width="41.28515625" customWidth="1"/>
    <col min="11006" max="11006" width="36.140625" customWidth="1"/>
    <col min="11007" max="11007" width="33.7109375" customWidth="1"/>
    <col min="11008" max="11008" width="36.85546875" customWidth="1"/>
    <col min="11009" max="11009" width="35.7109375" customWidth="1"/>
    <col min="11010" max="11010" width="31.85546875" customWidth="1"/>
    <col min="11011" max="11011" width="40.85546875" customWidth="1"/>
    <col min="11012" max="11012" width="39.140625" customWidth="1"/>
    <col min="11013" max="11013" width="32" customWidth="1"/>
    <col min="11014" max="11014" width="30.85546875" customWidth="1"/>
    <col min="11015" max="11015" width="37.5703125" customWidth="1"/>
    <col min="11016" max="11016" width="31.5703125" customWidth="1"/>
    <col min="11017" max="11017" width="37.28515625" customWidth="1"/>
    <col min="11018" max="11018" width="35.28515625" customWidth="1"/>
    <col min="11019" max="11019" width="33" customWidth="1"/>
    <col min="11020" max="11020" width="19" customWidth="1"/>
    <col min="11243" max="11243" width="255.5703125" customWidth="1"/>
    <col min="11244" max="11244" width="79.140625" customWidth="1"/>
    <col min="11245" max="11248" width="0" hidden="1" customWidth="1"/>
    <col min="11249" max="11249" width="73" customWidth="1"/>
    <col min="11250" max="11251" width="0" hidden="1" customWidth="1"/>
    <col min="11252" max="11252" width="80.42578125" customWidth="1"/>
    <col min="11253" max="11253" width="31.85546875" customWidth="1"/>
    <col min="11254" max="11254" width="40.85546875" customWidth="1"/>
    <col min="11255" max="11255" width="34.28515625" customWidth="1"/>
    <col min="11256" max="11256" width="34.7109375" customWidth="1"/>
    <col min="11257" max="11257" width="34.42578125" customWidth="1"/>
    <col min="11258" max="11258" width="37" customWidth="1"/>
    <col min="11259" max="11259" width="37.5703125" customWidth="1"/>
    <col min="11260" max="11260" width="40" customWidth="1"/>
    <col min="11261" max="11261" width="41.28515625" customWidth="1"/>
    <col min="11262" max="11262" width="36.140625" customWidth="1"/>
    <col min="11263" max="11263" width="33.7109375" customWidth="1"/>
    <col min="11264" max="11264" width="36.85546875" customWidth="1"/>
    <col min="11265" max="11265" width="35.7109375" customWidth="1"/>
    <col min="11266" max="11266" width="31.85546875" customWidth="1"/>
    <col min="11267" max="11267" width="40.85546875" customWidth="1"/>
    <col min="11268" max="11268" width="39.140625" customWidth="1"/>
    <col min="11269" max="11269" width="32" customWidth="1"/>
    <col min="11270" max="11270" width="30.85546875" customWidth="1"/>
    <col min="11271" max="11271" width="37.5703125" customWidth="1"/>
    <col min="11272" max="11272" width="31.5703125" customWidth="1"/>
    <col min="11273" max="11273" width="37.28515625" customWidth="1"/>
    <col min="11274" max="11274" width="35.28515625" customWidth="1"/>
    <col min="11275" max="11275" width="33" customWidth="1"/>
    <col min="11276" max="11276" width="19" customWidth="1"/>
    <col min="11499" max="11499" width="255.5703125" customWidth="1"/>
    <col min="11500" max="11500" width="79.140625" customWidth="1"/>
    <col min="11501" max="11504" width="0" hidden="1" customWidth="1"/>
    <col min="11505" max="11505" width="73" customWidth="1"/>
    <col min="11506" max="11507" width="0" hidden="1" customWidth="1"/>
    <col min="11508" max="11508" width="80.42578125" customWidth="1"/>
    <col min="11509" max="11509" width="31.85546875" customWidth="1"/>
    <col min="11510" max="11510" width="40.85546875" customWidth="1"/>
    <col min="11511" max="11511" width="34.28515625" customWidth="1"/>
    <col min="11512" max="11512" width="34.7109375" customWidth="1"/>
    <col min="11513" max="11513" width="34.42578125" customWidth="1"/>
    <col min="11514" max="11514" width="37" customWidth="1"/>
    <col min="11515" max="11515" width="37.5703125" customWidth="1"/>
    <col min="11516" max="11516" width="40" customWidth="1"/>
    <col min="11517" max="11517" width="41.28515625" customWidth="1"/>
    <col min="11518" max="11518" width="36.140625" customWidth="1"/>
    <col min="11519" max="11519" width="33.7109375" customWidth="1"/>
    <col min="11520" max="11520" width="36.85546875" customWidth="1"/>
    <col min="11521" max="11521" width="35.7109375" customWidth="1"/>
    <col min="11522" max="11522" width="31.85546875" customWidth="1"/>
    <col min="11523" max="11523" width="40.85546875" customWidth="1"/>
    <col min="11524" max="11524" width="39.140625" customWidth="1"/>
    <col min="11525" max="11525" width="32" customWidth="1"/>
    <col min="11526" max="11526" width="30.85546875" customWidth="1"/>
    <col min="11527" max="11527" width="37.5703125" customWidth="1"/>
    <col min="11528" max="11528" width="31.5703125" customWidth="1"/>
    <col min="11529" max="11529" width="37.28515625" customWidth="1"/>
    <col min="11530" max="11530" width="35.28515625" customWidth="1"/>
    <col min="11531" max="11531" width="33" customWidth="1"/>
    <col min="11532" max="11532" width="19" customWidth="1"/>
    <col min="11755" max="11755" width="255.5703125" customWidth="1"/>
    <col min="11756" max="11756" width="79.140625" customWidth="1"/>
    <col min="11757" max="11760" width="0" hidden="1" customWidth="1"/>
    <col min="11761" max="11761" width="73" customWidth="1"/>
    <col min="11762" max="11763" width="0" hidden="1" customWidth="1"/>
    <col min="11764" max="11764" width="80.42578125" customWidth="1"/>
    <col min="11765" max="11765" width="31.85546875" customWidth="1"/>
    <col min="11766" max="11766" width="40.85546875" customWidth="1"/>
    <col min="11767" max="11767" width="34.28515625" customWidth="1"/>
    <col min="11768" max="11768" width="34.7109375" customWidth="1"/>
    <col min="11769" max="11769" width="34.42578125" customWidth="1"/>
    <col min="11770" max="11770" width="37" customWidth="1"/>
    <col min="11771" max="11771" width="37.5703125" customWidth="1"/>
    <col min="11772" max="11772" width="40" customWidth="1"/>
    <col min="11773" max="11773" width="41.28515625" customWidth="1"/>
    <col min="11774" max="11774" width="36.140625" customWidth="1"/>
    <col min="11775" max="11775" width="33.7109375" customWidth="1"/>
    <col min="11776" max="11776" width="36.85546875" customWidth="1"/>
    <col min="11777" max="11777" width="35.7109375" customWidth="1"/>
    <col min="11778" max="11778" width="31.85546875" customWidth="1"/>
    <col min="11779" max="11779" width="40.85546875" customWidth="1"/>
    <col min="11780" max="11780" width="39.140625" customWidth="1"/>
    <col min="11781" max="11781" width="32" customWidth="1"/>
    <col min="11782" max="11782" width="30.85546875" customWidth="1"/>
    <col min="11783" max="11783" width="37.5703125" customWidth="1"/>
    <col min="11784" max="11784" width="31.5703125" customWidth="1"/>
    <col min="11785" max="11785" width="37.28515625" customWidth="1"/>
    <col min="11786" max="11786" width="35.28515625" customWidth="1"/>
    <col min="11787" max="11787" width="33" customWidth="1"/>
    <col min="11788" max="11788" width="19" customWidth="1"/>
    <col min="12011" max="12011" width="255.5703125" customWidth="1"/>
    <col min="12012" max="12012" width="79.140625" customWidth="1"/>
    <col min="12013" max="12016" width="0" hidden="1" customWidth="1"/>
    <col min="12017" max="12017" width="73" customWidth="1"/>
    <col min="12018" max="12019" width="0" hidden="1" customWidth="1"/>
    <col min="12020" max="12020" width="80.42578125" customWidth="1"/>
    <col min="12021" max="12021" width="31.85546875" customWidth="1"/>
    <col min="12022" max="12022" width="40.85546875" customWidth="1"/>
    <col min="12023" max="12023" width="34.28515625" customWidth="1"/>
    <col min="12024" max="12024" width="34.7109375" customWidth="1"/>
    <col min="12025" max="12025" width="34.42578125" customWidth="1"/>
    <col min="12026" max="12026" width="37" customWidth="1"/>
    <col min="12027" max="12027" width="37.5703125" customWidth="1"/>
    <col min="12028" max="12028" width="40" customWidth="1"/>
    <col min="12029" max="12029" width="41.28515625" customWidth="1"/>
    <col min="12030" max="12030" width="36.140625" customWidth="1"/>
    <col min="12031" max="12031" width="33.7109375" customWidth="1"/>
    <col min="12032" max="12032" width="36.85546875" customWidth="1"/>
    <col min="12033" max="12033" width="35.7109375" customWidth="1"/>
    <col min="12034" max="12034" width="31.85546875" customWidth="1"/>
    <col min="12035" max="12035" width="40.85546875" customWidth="1"/>
    <col min="12036" max="12036" width="39.140625" customWidth="1"/>
    <col min="12037" max="12037" width="32" customWidth="1"/>
    <col min="12038" max="12038" width="30.85546875" customWidth="1"/>
    <col min="12039" max="12039" width="37.5703125" customWidth="1"/>
    <col min="12040" max="12040" width="31.5703125" customWidth="1"/>
    <col min="12041" max="12041" width="37.28515625" customWidth="1"/>
    <col min="12042" max="12042" width="35.28515625" customWidth="1"/>
    <col min="12043" max="12043" width="33" customWidth="1"/>
    <col min="12044" max="12044" width="19" customWidth="1"/>
    <col min="12267" max="12267" width="255.5703125" customWidth="1"/>
    <col min="12268" max="12268" width="79.140625" customWidth="1"/>
    <col min="12269" max="12272" width="0" hidden="1" customWidth="1"/>
    <col min="12273" max="12273" width="73" customWidth="1"/>
    <col min="12274" max="12275" width="0" hidden="1" customWidth="1"/>
    <col min="12276" max="12276" width="80.42578125" customWidth="1"/>
    <col min="12277" max="12277" width="31.85546875" customWidth="1"/>
    <col min="12278" max="12278" width="40.85546875" customWidth="1"/>
    <col min="12279" max="12279" width="34.28515625" customWidth="1"/>
    <col min="12280" max="12280" width="34.7109375" customWidth="1"/>
    <col min="12281" max="12281" width="34.42578125" customWidth="1"/>
    <col min="12282" max="12282" width="37" customWidth="1"/>
    <col min="12283" max="12283" width="37.5703125" customWidth="1"/>
    <col min="12284" max="12284" width="40" customWidth="1"/>
    <col min="12285" max="12285" width="41.28515625" customWidth="1"/>
    <col min="12286" max="12286" width="36.140625" customWidth="1"/>
    <col min="12287" max="12287" width="33.7109375" customWidth="1"/>
    <col min="12288" max="12288" width="36.85546875" customWidth="1"/>
    <col min="12289" max="12289" width="35.7109375" customWidth="1"/>
    <col min="12290" max="12290" width="31.85546875" customWidth="1"/>
    <col min="12291" max="12291" width="40.85546875" customWidth="1"/>
    <col min="12292" max="12292" width="39.140625" customWidth="1"/>
    <col min="12293" max="12293" width="32" customWidth="1"/>
    <col min="12294" max="12294" width="30.85546875" customWidth="1"/>
    <col min="12295" max="12295" width="37.5703125" customWidth="1"/>
    <col min="12296" max="12296" width="31.5703125" customWidth="1"/>
    <col min="12297" max="12297" width="37.28515625" customWidth="1"/>
    <col min="12298" max="12298" width="35.28515625" customWidth="1"/>
    <col min="12299" max="12299" width="33" customWidth="1"/>
    <col min="12300" max="12300" width="19" customWidth="1"/>
    <col min="12523" max="12523" width="255.5703125" customWidth="1"/>
    <col min="12524" max="12524" width="79.140625" customWidth="1"/>
    <col min="12525" max="12528" width="0" hidden="1" customWidth="1"/>
    <col min="12529" max="12529" width="73" customWidth="1"/>
    <col min="12530" max="12531" width="0" hidden="1" customWidth="1"/>
    <col min="12532" max="12532" width="80.42578125" customWidth="1"/>
    <col min="12533" max="12533" width="31.85546875" customWidth="1"/>
    <col min="12534" max="12534" width="40.85546875" customWidth="1"/>
    <col min="12535" max="12535" width="34.28515625" customWidth="1"/>
    <col min="12536" max="12536" width="34.7109375" customWidth="1"/>
    <col min="12537" max="12537" width="34.42578125" customWidth="1"/>
    <col min="12538" max="12538" width="37" customWidth="1"/>
    <col min="12539" max="12539" width="37.5703125" customWidth="1"/>
    <col min="12540" max="12540" width="40" customWidth="1"/>
    <col min="12541" max="12541" width="41.28515625" customWidth="1"/>
    <col min="12542" max="12542" width="36.140625" customWidth="1"/>
    <col min="12543" max="12543" width="33.7109375" customWidth="1"/>
    <col min="12544" max="12544" width="36.85546875" customWidth="1"/>
    <col min="12545" max="12545" width="35.7109375" customWidth="1"/>
    <col min="12546" max="12546" width="31.85546875" customWidth="1"/>
    <col min="12547" max="12547" width="40.85546875" customWidth="1"/>
    <col min="12548" max="12548" width="39.140625" customWidth="1"/>
    <col min="12549" max="12549" width="32" customWidth="1"/>
    <col min="12550" max="12550" width="30.85546875" customWidth="1"/>
    <col min="12551" max="12551" width="37.5703125" customWidth="1"/>
    <col min="12552" max="12552" width="31.5703125" customWidth="1"/>
    <col min="12553" max="12553" width="37.28515625" customWidth="1"/>
    <col min="12554" max="12554" width="35.28515625" customWidth="1"/>
    <col min="12555" max="12555" width="33" customWidth="1"/>
    <col min="12556" max="12556" width="19" customWidth="1"/>
    <col min="12779" max="12779" width="255.5703125" customWidth="1"/>
    <col min="12780" max="12780" width="79.140625" customWidth="1"/>
    <col min="12781" max="12784" width="0" hidden="1" customWidth="1"/>
    <col min="12785" max="12785" width="73" customWidth="1"/>
    <col min="12786" max="12787" width="0" hidden="1" customWidth="1"/>
    <col min="12788" max="12788" width="80.42578125" customWidth="1"/>
    <col min="12789" max="12789" width="31.85546875" customWidth="1"/>
    <col min="12790" max="12790" width="40.85546875" customWidth="1"/>
    <col min="12791" max="12791" width="34.28515625" customWidth="1"/>
    <col min="12792" max="12792" width="34.7109375" customWidth="1"/>
    <col min="12793" max="12793" width="34.42578125" customWidth="1"/>
    <col min="12794" max="12794" width="37" customWidth="1"/>
    <col min="12795" max="12795" width="37.5703125" customWidth="1"/>
    <col min="12796" max="12796" width="40" customWidth="1"/>
    <col min="12797" max="12797" width="41.28515625" customWidth="1"/>
    <col min="12798" max="12798" width="36.140625" customWidth="1"/>
    <col min="12799" max="12799" width="33.7109375" customWidth="1"/>
    <col min="12800" max="12800" width="36.85546875" customWidth="1"/>
    <col min="12801" max="12801" width="35.7109375" customWidth="1"/>
    <col min="12802" max="12802" width="31.85546875" customWidth="1"/>
    <col min="12803" max="12803" width="40.85546875" customWidth="1"/>
    <col min="12804" max="12804" width="39.140625" customWidth="1"/>
    <col min="12805" max="12805" width="32" customWidth="1"/>
    <col min="12806" max="12806" width="30.85546875" customWidth="1"/>
    <col min="12807" max="12807" width="37.5703125" customWidth="1"/>
    <col min="12808" max="12808" width="31.5703125" customWidth="1"/>
    <col min="12809" max="12809" width="37.28515625" customWidth="1"/>
    <col min="12810" max="12810" width="35.28515625" customWidth="1"/>
    <col min="12811" max="12811" width="33" customWidth="1"/>
    <col min="12812" max="12812" width="19" customWidth="1"/>
    <col min="13035" max="13035" width="255.5703125" customWidth="1"/>
    <col min="13036" max="13036" width="79.140625" customWidth="1"/>
    <col min="13037" max="13040" width="0" hidden="1" customWidth="1"/>
    <col min="13041" max="13041" width="73" customWidth="1"/>
    <col min="13042" max="13043" width="0" hidden="1" customWidth="1"/>
    <col min="13044" max="13044" width="80.42578125" customWidth="1"/>
    <col min="13045" max="13045" width="31.85546875" customWidth="1"/>
    <col min="13046" max="13046" width="40.85546875" customWidth="1"/>
    <col min="13047" max="13047" width="34.28515625" customWidth="1"/>
    <col min="13048" max="13048" width="34.7109375" customWidth="1"/>
    <col min="13049" max="13049" width="34.42578125" customWidth="1"/>
    <col min="13050" max="13050" width="37" customWidth="1"/>
    <col min="13051" max="13051" width="37.5703125" customWidth="1"/>
    <col min="13052" max="13052" width="40" customWidth="1"/>
    <col min="13053" max="13053" width="41.28515625" customWidth="1"/>
    <col min="13054" max="13054" width="36.140625" customWidth="1"/>
    <col min="13055" max="13055" width="33.7109375" customWidth="1"/>
    <col min="13056" max="13056" width="36.85546875" customWidth="1"/>
    <col min="13057" max="13057" width="35.7109375" customWidth="1"/>
    <col min="13058" max="13058" width="31.85546875" customWidth="1"/>
    <col min="13059" max="13059" width="40.85546875" customWidth="1"/>
    <col min="13060" max="13060" width="39.140625" customWidth="1"/>
    <col min="13061" max="13061" width="32" customWidth="1"/>
    <col min="13062" max="13062" width="30.85546875" customWidth="1"/>
    <col min="13063" max="13063" width="37.5703125" customWidth="1"/>
    <col min="13064" max="13064" width="31.5703125" customWidth="1"/>
    <col min="13065" max="13065" width="37.28515625" customWidth="1"/>
    <col min="13066" max="13066" width="35.28515625" customWidth="1"/>
    <col min="13067" max="13067" width="33" customWidth="1"/>
    <col min="13068" max="13068" width="19" customWidth="1"/>
    <col min="13291" max="13291" width="255.5703125" customWidth="1"/>
    <col min="13292" max="13292" width="79.140625" customWidth="1"/>
    <col min="13293" max="13296" width="0" hidden="1" customWidth="1"/>
    <col min="13297" max="13297" width="73" customWidth="1"/>
    <col min="13298" max="13299" width="0" hidden="1" customWidth="1"/>
    <col min="13300" max="13300" width="80.42578125" customWidth="1"/>
    <col min="13301" max="13301" width="31.85546875" customWidth="1"/>
    <col min="13302" max="13302" width="40.85546875" customWidth="1"/>
    <col min="13303" max="13303" width="34.28515625" customWidth="1"/>
    <col min="13304" max="13304" width="34.7109375" customWidth="1"/>
    <col min="13305" max="13305" width="34.42578125" customWidth="1"/>
    <col min="13306" max="13306" width="37" customWidth="1"/>
    <col min="13307" max="13307" width="37.5703125" customWidth="1"/>
    <col min="13308" max="13308" width="40" customWidth="1"/>
    <col min="13309" max="13309" width="41.28515625" customWidth="1"/>
    <col min="13310" max="13310" width="36.140625" customWidth="1"/>
    <col min="13311" max="13311" width="33.7109375" customWidth="1"/>
    <col min="13312" max="13312" width="36.85546875" customWidth="1"/>
    <col min="13313" max="13313" width="35.7109375" customWidth="1"/>
    <col min="13314" max="13314" width="31.85546875" customWidth="1"/>
    <col min="13315" max="13315" width="40.85546875" customWidth="1"/>
    <col min="13316" max="13316" width="39.140625" customWidth="1"/>
    <col min="13317" max="13317" width="32" customWidth="1"/>
    <col min="13318" max="13318" width="30.85546875" customWidth="1"/>
    <col min="13319" max="13319" width="37.5703125" customWidth="1"/>
    <col min="13320" max="13320" width="31.5703125" customWidth="1"/>
    <col min="13321" max="13321" width="37.28515625" customWidth="1"/>
    <col min="13322" max="13322" width="35.28515625" customWidth="1"/>
    <col min="13323" max="13323" width="33" customWidth="1"/>
    <col min="13324" max="13324" width="19" customWidth="1"/>
    <col min="13547" max="13547" width="255.5703125" customWidth="1"/>
    <col min="13548" max="13548" width="79.140625" customWidth="1"/>
    <col min="13549" max="13552" width="0" hidden="1" customWidth="1"/>
    <col min="13553" max="13553" width="73" customWidth="1"/>
    <col min="13554" max="13555" width="0" hidden="1" customWidth="1"/>
    <col min="13556" max="13556" width="80.42578125" customWidth="1"/>
    <col min="13557" max="13557" width="31.85546875" customWidth="1"/>
    <col min="13558" max="13558" width="40.85546875" customWidth="1"/>
    <col min="13559" max="13559" width="34.28515625" customWidth="1"/>
    <col min="13560" max="13560" width="34.7109375" customWidth="1"/>
    <col min="13561" max="13561" width="34.42578125" customWidth="1"/>
    <col min="13562" max="13562" width="37" customWidth="1"/>
    <col min="13563" max="13563" width="37.5703125" customWidth="1"/>
    <col min="13564" max="13564" width="40" customWidth="1"/>
    <col min="13565" max="13565" width="41.28515625" customWidth="1"/>
    <col min="13566" max="13566" width="36.140625" customWidth="1"/>
    <col min="13567" max="13567" width="33.7109375" customWidth="1"/>
    <col min="13568" max="13568" width="36.85546875" customWidth="1"/>
    <col min="13569" max="13569" width="35.7109375" customWidth="1"/>
    <col min="13570" max="13570" width="31.85546875" customWidth="1"/>
    <col min="13571" max="13571" width="40.85546875" customWidth="1"/>
    <col min="13572" max="13572" width="39.140625" customWidth="1"/>
    <col min="13573" max="13573" width="32" customWidth="1"/>
    <col min="13574" max="13574" width="30.85546875" customWidth="1"/>
    <col min="13575" max="13575" width="37.5703125" customWidth="1"/>
    <col min="13576" max="13576" width="31.5703125" customWidth="1"/>
    <col min="13577" max="13577" width="37.28515625" customWidth="1"/>
    <col min="13578" max="13578" width="35.28515625" customWidth="1"/>
    <col min="13579" max="13579" width="33" customWidth="1"/>
    <col min="13580" max="13580" width="19" customWidth="1"/>
    <col min="13803" max="13803" width="255.5703125" customWidth="1"/>
    <col min="13804" max="13804" width="79.140625" customWidth="1"/>
    <col min="13805" max="13808" width="0" hidden="1" customWidth="1"/>
    <col min="13809" max="13809" width="73" customWidth="1"/>
    <col min="13810" max="13811" width="0" hidden="1" customWidth="1"/>
    <col min="13812" max="13812" width="80.42578125" customWidth="1"/>
    <col min="13813" max="13813" width="31.85546875" customWidth="1"/>
    <col min="13814" max="13814" width="40.85546875" customWidth="1"/>
    <col min="13815" max="13815" width="34.28515625" customWidth="1"/>
    <col min="13816" max="13816" width="34.7109375" customWidth="1"/>
    <col min="13817" max="13817" width="34.42578125" customWidth="1"/>
    <col min="13818" max="13818" width="37" customWidth="1"/>
    <col min="13819" max="13819" width="37.5703125" customWidth="1"/>
    <col min="13820" max="13820" width="40" customWidth="1"/>
    <col min="13821" max="13821" width="41.28515625" customWidth="1"/>
    <col min="13822" max="13822" width="36.140625" customWidth="1"/>
    <col min="13823" max="13823" width="33.7109375" customWidth="1"/>
    <col min="13824" max="13824" width="36.85546875" customWidth="1"/>
    <col min="13825" max="13825" width="35.7109375" customWidth="1"/>
    <col min="13826" max="13826" width="31.85546875" customWidth="1"/>
    <col min="13827" max="13827" width="40.85546875" customWidth="1"/>
    <col min="13828" max="13828" width="39.140625" customWidth="1"/>
    <col min="13829" max="13829" width="32" customWidth="1"/>
    <col min="13830" max="13830" width="30.85546875" customWidth="1"/>
    <col min="13831" max="13831" width="37.5703125" customWidth="1"/>
    <col min="13832" max="13832" width="31.5703125" customWidth="1"/>
    <col min="13833" max="13833" width="37.28515625" customWidth="1"/>
    <col min="13834" max="13834" width="35.28515625" customWidth="1"/>
    <col min="13835" max="13835" width="33" customWidth="1"/>
    <col min="13836" max="13836" width="19" customWidth="1"/>
    <col min="14059" max="14059" width="255.5703125" customWidth="1"/>
    <col min="14060" max="14060" width="79.140625" customWidth="1"/>
    <col min="14061" max="14064" width="0" hidden="1" customWidth="1"/>
    <col min="14065" max="14065" width="73" customWidth="1"/>
    <col min="14066" max="14067" width="0" hidden="1" customWidth="1"/>
    <col min="14068" max="14068" width="80.42578125" customWidth="1"/>
    <col min="14069" max="14069" width="31.85546875" customWidth="1"/>
    <col min="14070" max="14070" width="40.85546875" customWidth="1"/>
    <col min="14071" max="14071" width="34.28515625" customWidth="1"/>
    <col min="14072" max="14072" width="34.7109375" customWidth="1"/>
    <col min="14073" max="14073" width="34.42578125" customWidth="1"/>
    <col min="14074" max="14074" width="37" customWidth="1"/>
    <col min="14075" max="14075" width="37.5703125" customWidth="1"/>
    <col min="14076" max="14076" width="40" customWidth="1"/>
    <col min="14077" max="14077" width="41.28515625" customWidth="1"/>
    <col min="14078" max="14078" width="36.140625" customWidth="1"/>
    <col min="14079" max="14079" width="33.7109375" customWidth="1"/>
    <col min="14080" max="14080" width="36.85546875" customWidth="1"/>
    <col min="14081" max="14081" width="35.7109375" customWidth="1"/>
    <col min="14082" max="14082" width="31.85546875" customWidth="1"/>
    <col min="14083" max="14083" width="40.85546875" customWidth="1"/>
    <col min="14084" max="14084" width="39.140625" customWidth="1"/>
    <col min="14085" max="14085" width="32" customWidth="1"/>
    <col min="14086" max="14086" width="30.85546875" customWidth="1"/>
    <col min="14087" max="14087" width="37.5703125" customWidth="1"/>
    <col min="14088" max="14088" width="31.5703125" customWidth="1"/>
    <col min="14089" max="14089" width="37.28515625" customWidth="1"/>
    <col min="14090" max="14090" width="35.28515625" customWidth="1"/>
    <col min="14091" max="14091" width="33" customWidth="1"/>
    <col min="14092" max="14092" width="19" customWidth="1"/>
    <col min="14315" max="14315" width="255.5703125" customWidth="1"/>
    <col min="14316" max="14316" width="79.140625" customWidth="1"/>
    <col min="14317" max="14320" width="0" hidden="1" customWidth="1"/>
    <col min="14321" max="14321" width="73" customWidth="1"/>
    <col min="14322" max="14323" width="0" hidden="1" customWidth="1"/>
    <col min="14324" max="14324" width="80.42578125" customWidth="1"/>
    <col min="14325" max="14325" width="31.85546875" customWidth="1"/>
    <col min="14326" max="14326" width="40.85546875" customWidth="1"/>
    <col min="14327" max="14327" width="34.28515625" customWidth="1"/>
    <col min="14328" max="14328" width="34.7109375" customWidth="1"/>
    <col min="14329" max="14329" width="34.42578125" customWidth="1"/>
    <col min="14330" max="14330" width="37" customWidth="1"/>
    <col min="14331" max="14331" width="37.5703125" customWidth="1"/>
    <col min="14332" max="14332" width="40" customWidth="1"/>
    <col min="14333" max="14333" width="41.28515625" customWidth="1"/>
    <col min="14334" max="14334" width="36.140625" customWidth="1"/>
    <col min="14335" max="14335" width="33.7109375" customWidth="1"/>
    <col min="14336" max="14336" width="36.85546875" customWidth="1"/>
    <col min="14337" max="14337" width="35.7109375" customWidth="1"/>
    <col min="14338" max="14338" width="31.85546875" customWidth="1"/>
    <col min="14339" max="14339" width="40.85546875" customWidth="1"/>
    <col min="14340" max="14340" width="39.140625" customWidth="1"/>
    <col min="14341" max="14341" width="32" customWidth="1"/>
    <col min="14342" max="14342" width="30.85546875" customWidth="1"/>
    <col min="14343" max="14343" width="37.5703125" customWidth="1"/>
    <col min="14344" max="14344" width="31.5703125" customWidth="1"/>
    <col min="14345" max="14345" width="37.28515625" customWidth="1"/>
    <col min="14346" max="14346" width="35.28515625" customWidth="1"/>
    <col min="14347" max="14347" width="33" customWidth="1"/>
    <col min="14348" max="14348" width="19" customWidth="1"/>
    <col min="14571" max="14571" width="255.5703125" customWidth="1"/>
    <col min="14572" max="14572" width="79.140625" customWidth="1"/>
    <col min="14573" max="14576" width="0" hidden="1" customWidth="1"/>
    <col min="14577" max="14577" width="73" customWidth="1"/>
    <col min="14578" max="14579" width="0" hidden="1" customWidth="1"/>
    <col min="14580" max="14580" width="80.42578125" customWidth="1"/>
    <col min="14581" max="14581" width="31.85546875" customWidth="1"/>
    <col min="14582" max="14582" width="40.85546875" customWidth="1"/>
    <col min="14583" max="14583" width="34.28515625" customWidth="1"/>
    <col min="14584" max="14584" width="34.7109375" customWidth="1"/>
    <col min="14585" max="14585" width="34.42578125" customWidth="1"/>
    <col min="14586" max="14586" width="37" customWidth="1"/>
    <col min="14587" max="14587" width="37.5703125" customWidth="1"/>
    <col min="14588" max="14588" width="40" customWidth="1"/>
    <col min="14589" max="14589" width="41.28515625" customWidth="1"/>
    <col min="14590" max="14590" width="36.140625" customWidth="1"/>
    <col min="14591" max="14591" width="33.7109375" customWidth="1"/>
    <col min="14592" max="14592" width="36.85546875" customWidth="1"/>
    <col min="14593" max="14593" width="35.7109375" customWidth="1"/>
    <col min="14594" max="14594" width="31.85546875" customWidth="1"/>
    <col min="14595" max="14595" width="40.85546875" customWidth="1"/>
    <col min="14596" max="14596" width="39.140625" customWidth="1"/>
    <col min="14597" max="14597" width="32" customWidth="1"/>
    <col min="14598" max="14598" width="30.85546875" customWidth="1"/>
    <col min="14599" max="14599" width="37.5703125" customWidth="1"/>
    <col min="14600" max="14600" width="31.5703125" customWidth="1"/>
    <col min="14601" max="14601" width="37.28515625" customWidth="1"/>
    <col min="14602" max="14602" width="35.28515625" customWidth="1"/>
    <col min="14603" max="14603" width="33" customWidth="1"/>
    <col min="14604" max="14604" width="19" customWidth="1"/>
    <col min="14827" max="14827" width="255.5703125" customWidth="1"/>
    <col min="14828" max="14828" width="79.140625" customWidth="1"/>
    <col min="14829" max="14832" width="0" hidden="1" customWidth="1"/>
    <col min="14833" max="14833" width="73" customWidth="1"/>
    <col min="14834" max="14835" width="0" hidden="1" customWidth="1"/>
    <col min="14836" max="14836" width="80.42578125" customWidth="1"/>
    <col min="14837" max="14837" width="31.85546875" customWidth="1"/>
    <col min="14838" max="14838" width="40.85546875" customWidth="1"/>
    <col min="14839" max="14839" width="34.28515625" customWidth="1"/>
    <col min="14840" max="14840" width="34.7109375" customWidth="1"/>
    <col min="14841" max="14841" width="34.42578125" customWidth="1"/>
    <col min="14842" max="14842" width="37" customWidth="1"/>
    <col min="14843" max="14843" width="37.5703125" customWidth="1"/>
    <col min="14844" max="14844" width="40" customWidth="1"/>
    <col min="14845" max="14845" width="41.28515625" customWidth="1"/>
    <col min="14846" max="14846" width="36.140625" customWidth="1"/>
    <col min="14847" max="14847" width="33.7109375" customWidth="1"/>
    <col min="14848" max="14848" width="36.85546875" customWidth="1"/>
    <col min="14849" max="14849" width="35.7109375" customWidth="1"/>
    <col min="14850" max="14850" width="31.85546875" customWidth="1"/>
    <col min="14851" max="14851" width="40.85546875" customWidth="1"/>
    <col min="14852" max="14852" width="39.140625" customWidth="1"/>
    <col min="14853" max="14853" width="32" customWidth="1"/>
    <col min="14854" max="14854" width="30.85546875" customWidth="1"/>
    <col min="14855" max="14855" width="37.5703125" customWidth="1"/>
    <col min="14856" max="14856" width="31.5703125" customWidth="1"/>
    <col min="14857" max="14857" width="37.28515625" customWidth="1"/>
    <col min="14858" max="14858" width="35.28515625" customWidth="1"/>
    <col min="14859" max="14859" width="33" customWidth="1"/>
    <col min="14860" max="14860" width="19" customWidth="1"/>
    <col min="15083" max="15083" width="255.5703125" customWidth="1"/>
    <col min="15084" max="15084" width="79.140625" customWidth="1"/>
    <col min="15085" max="15088" width="0" hidden="1" customWidth="1"/>
    <col min="15089" max="15089" width="73" customWidth="1"/>
    <col min="15090" max="15091" width="0" hidden="1" customWidth="1"/>
    <col min="15092" max="15092" width="80.42578125" customWidth="1"/>
    <col min="15093" max="15093" width="31.85546875" customWidth="1"/>
    <col min="15094" max="15094" width="40.85546875" customWidth="1"/>
    <col min="15095" max="15095" width="34.28515625" customWidth="1"/>
    <col min="15096" max="15096" width="34.7109375" customWidth="1"/>
    <col min="15097" max="15097" width="34.42578125" customWidth="1"/>
    <col min="15098" max="15098" width="37" customWidth="1"/>
    <col min="15099" max="15099" width="37.5703125" customWidth="1"/>
    <col min="15100" max="15100" width="40" customWidth="1"/>
    <col min="15101" max="15101" width="41.28515625" customWidth="1"/>
    <col min="15102" max="15102" width="36.140625" customWidth="1"/>
    <col min="15103" max="15103" width="33.7109375" customWidth="1"/>
    <col min="15104" max="15104" width="36.85546875" customWidth="1"/>
    <col min="15105" max="15105" width="35.7109375" customWidth="1"/>
    <col min="15106" max="15106" width="31.85546875" customWidth="1"/>
    <col min="15107" max="15107" width="40.85546875" customWidth="1"/>
    <col min="15108" max="15108" width="39.140625" customWidth="1"/>
    <col min="15109" max="15109" width="32" customWidth="1"/>
    <col min="15110" max="15110" width="30.85546875" customWidth="1"/>
    <col min="15111" max="15111" width="37.5703125" customWidth="1"/>
    <col min="15112" max="15112" width="31.5703125" customWidth="1"/>
    <col min="15113" max="15113" width="37.28515625" customWidth="1"/>
    <col min="15114" max="15114" width="35.28515625" customWidth="1"/>
    <col min="15115" max="15115" width="33" customWidth="1"/>
    <col min="15116" max="15116" width="19" customWidth="1"/>
    <col min="15339" max="15339" width="255.5703125" customWidth="1"/>
    <col min="15340" max="15340" width="79.140625" customWidth="1"/>
    <col min="15341" max="15344" width="0" hidden="1" customWidth="1"/>
    <col min="15345" max="15345" width="73" customWidth="1"/>
    <col min="15346" max="15347" width="0" hidden="1" customWidth="1"/>
    <col min="15348" max="15348" width="80.42578125" customWidth="1"/>
    <col min="15349" max="15349" width="31.85546875" customWidth="1"/>
    <col min="15350" max="15350" width="40.85546875" customWidth="1"/>
    <col min="15351" max="15351" width="34.28515625" customWidth="1"/>
    <col min="15352" max="15352" width="34.7109375" customWidth="1"/>
    <col min="15353" max="15353" width="34.42578125" customWidth="1"/>
    <col min="15354" max="15354" width="37" customWidth="1"/>
    <col min="15355" max="15355" width="37.5703125" customWidth="1"/>
    <col min="15356" max="15356" width="40" customWidth="1"/>
    <col min="15357" max="15357" width="41.28515625" customWidth="1"/>
    <col min="15358" max="15358" width="36.140625" customWidth="1"/>
    <col min="15359" max="15359" width="33.7109375" customWidth="1"/>
    <col min="15360" max="15360" width="36.85546875" customWidth="1"/>
    <col min="15361" max="15361" width="35.7109375" customWidth="1"/>
    <col min="15362" max="15362" width="31.85546875" customWidth="1"/>
    <col min="15363" max="15363" width="40.85546875" customWidth="1"/>
    <col min="15364" max="15364" width="39.140625" customWidth="1"/>
    <col min="15365" max="15365" width="32" customWidth="1"/>
    <col min="15366" max="15366" width="30.85546875" customWidth="1"/>
    <col min="15367" max="15367" width="37.5703125" customWidth="1"/>
    <col min="15368" max="15368" width="31.5703125" customWidth="1"/>
    <col min="15369" max="15369" width="37.28515625" customWidth="1"/>
    <col min="15370" max="15370" width="35.28515625" customWidth="1"/>
    <col min="15371" max="15371" width="33" customWidth="1"/>
    <col min="15372" max="15372" width="19" customWidth="1"/>
    <col min="15595" max="15595" width="255.5703125" customWidth="1"/>
    <col min="15596" max="15596" width="79.140625" customWidth="1"/>
    <col min="15597" max="15600" width="0" hidden="1" customWidth="1"/>
    <col min="15601" max="15601" width="73" customWidth="1"/>
    <col min="15602" max="15603" width="0" hidden="1" customWidth="1"/>
    <col min="15604" max="15604" width="80.42578125" customWidth="1"/>
    <col min="15605" max="15605" width="31.85546875" customWidth="1"/>
    <col min="15606" max="15606" width="40.85546875" customWidth="1"/>
    <col min="15607" max="15607" width="34.28515625" customWidth="1"/>
    <col min="15608" max="15608" width="34.7109375" customWidth="1"/>
    <col min="15609" max="15609" width="34.42578125" customWidth="1"/>
    <col min="15610" max="15610" width="37" customWidth="1"/>
    <col min="15611" max="15611" width="37.5703125" customWidth="1"/>
    <col min="15612" max="15612" width="40" customWidth="1"/>
    <col min="15613" max="15613" width="41.28515625" customWidth="1"/>
    <col min="15614" max="15614" width="36.140625" customWidth="1"/>
    <col min="15615" max="15615" width="33.7109375" customWidth="1"/>
    <col min="15616" max="15616" width="36.85546875" customWidth="1"/>
    <col min="15617" max="15617" width="35.7109375" customWidth="1"/>
    <col min="15618" max="15618" width="31.85546875" customWidth="1"/>
    <col min="15619" max="15619" width="40.85546875" customWidth="1"/>
    <col min="15620" max="15620" width="39.140625" customWidth="1"/>
    <col min="15621" max="15621" width="32" customWidth="1"/>
    <col min="15622" max="15622" width="30.85546875" customWidth="1"/>
    <col min="15623" max="15623" width="37.5703125" customWidth="1"/>
    <col min="15624" max="15624" width="31.5703125" customWidth="1"/>
    <col min="15625" max="15625" width="37.28515625" customWidth="1"/>
    <col min="15626" max="15626" width="35.28515625" customWidth="1"/>
    <col min="15627" max="15627" width="33" customWidth="1"/>
    <col min="15628" max="15628" width="19" customWidth="1"/>
    <col min="15851" max="15851" width="255.5703125" customWidth="1"/>
    <col min="15852" max="15852" width="79.140625" customWidth="1"/>
    <col min="15853" max="15856" width="0" hidden="1" customWidth="1"/>
    <col min="15857" max="15857" width="73" customWidth="1"/>
    <col min="15858" max="15859" width="0" hidden="1" customWidth="1"/>
    <col min="15860" max="15860" width="80.42578125" customWidth="1"/>
    <col min="15861" max="15861" width="31.85546875" customWidth="1"/>
    <col min="15862" max="15862" width="40.85546875" customWidth="1"/>
    <col min="15863" max="15863" width="34.28515625" customWidth="1"/>
    <col min="15864" max="15864" width="34.7109375" customWidth="1"/>
    <col min="15865" max="15865" width="34.42578125" customWidth="1"/>
    <col min="15866" max="15866" width="37" customWidth="1"/>
    <col min="15867" max="15867" width="37.5703125" customWidth="1"/>
    <col min="15868" max="15868" width="40" customWidth="1"/>
    <col min="15869" max="15869" width="41.28515625" customWidth="1"/>
    <col min="15870" max="15870" width="36.140625" customWidth="1"/>
    <col min="15871" max="15871" width="33.7109375" customWidth="1"/>
    <col min="15872" max="15872" width="36.85546875" customWidth="1"/>
    <col min="15873" max="15873" width="35.7109375" customWidth="1"/>
    <col min="15874" max="15874" width="31.85546875" customWidth="1"/>
    <col min="15875" max="15875" width="40.85546875" customWidth="1"/>
    <col min="15876" max="15876" width="39.140625" customWidth="1"/>
    <col min="15877" max="15877" width="32" customWidth="1"/>
    <col min="15878" max="15878" width="30.85546875" customWidth="1"/>
    <col min="15879" max="15879" width="37.5703125" customWidth="1"/>
    <col min="15880" max="15880" width="31.5703125" customWidth="1"/>
    <col min="15881" max="15881" width="37.28515625" customWidth="1"/>
    <col min="15882" max="15882" width="35.28515625" customWidth="1"/>
    <col min="15883" max="15883" width="33" customWidth="1"/>
    <col min="15884" max="15884" width="19" customWidth="1"/>
    <col min="16107" max="16107" width="255.5703125" customWidth="1"/>
    <col min="16108" max="16108" width="79.140625" customWidth="1"/>
    <col min="16109" max="16112" width="0" hidden="1" customWidth="1"/>
    <col min="16113" max="16113" width="73" customWidth="1"/>
    <col min="16114" max="16115" width="0" hidden="1" customWidth="1"/>
    <col min="16116" max="16116" width="80.42578125" customWidth="1"/>
    <col min="16117" max="16117" width="31.85546875" customWidth="1"/>
    <col min="16118" max="16118" width="40.85546875" customWidth="1"/>
    <col min="16119" max="16119" width="34.28515625" customWidth="1"/>
    <col min="16120" max="16120" width="34.7109375" customWidth="1"/>
    <col min="16121" max="16121" width="34.42578125" customWidth="1"/>
    <col min="16122" max="16122" width="37" customWidth="1"/>
    <col min="16123" max="16123" width="37.5703125" customWidth="1"/>
    <col min="16124" max="16124" width="40" customWidth="1"/>
    <col min="16125" max="16125" width="41.28515625" customWidth="1"/>
    <col min="16126" max="16126" width="36.140625" customWidth="1"/>
    <col min="16127" max="16127" width="33.7109375" customWidth="1"/>
    <col min="16128" max="16128" width="36.85546875" customWidth="1"/>
    <col min="16129" max="16129" width="35.7109375" customWidth="1"/>
    <col min="16130" max="16130" width="31.85546875" customWidth="1"/>
    <col min="16131" max="16131" width="40.85546875" customWidth="1"/>
    <col min="16132" max="16132" width="39.140625" customWidth="1"/>
    <col min="16133" max="16133" width="32" customWidth="1"/>
    <col min="16134" max="16134" width="30.85546875" customWidth="1"/>
    <col min="16135" max="16135" width="37.5703125" customWidth="1"/>
    <col min="16136" max="16136" width="31.5703125" customWidth="1"/>
    <col min="16137" max="16137" width="37.28515625" customWidth="1"/>
    <col min="16138" max="16138" width="35.28515625" customWidth="1"/>
    <col min="16139" max="16139" width="33" customWidth="1"/>
    <col min="16140" max="16140" width="19" customWidth="1"/>
  </cols>
  <sheetData>
    <row r="1" spans="1:13" ht="89.25" customHeight="1">
      <c r="A1" s="172" t="s">
        <v>131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3" ht="42" customHeight="1">
      <c r="A2" s="88"/>
      <c r="B2" s="88"/>
      <c r="C2" s="88"/>
      <c r="D2" s="88"/>
      <c r="E2" s="88"/>
      <c r="F2" s="88"/>
      <c r="G2" s="88"/>
      <c r="H2" s="88"/>
      <c r="I2" s="88"/>
      <c r="J2" s="89" t="s">
        <v>58</v>
      </c>
    </row>
    <row r="3" spans="1:13" s="95" customFormat="1" ht="177.75" customHeight="1">
      <c r="A3" s="90" t="s">
        <v>59</v>
      </c>
      <c r="B3" s="91" t="s">
        <v>57</v>
      </c>
      <c r="C3" s="91" t="s">
        <v>60</v>
      </c>
      <c r="D3" s="91" t="s">
        <v>61</v>
      </c>
      <c r="E3" s="91"/>
      <c r="F3" s="91" t="s">
        <v>127</v>
      </c>
      <c r="G3" s="91" t="s">
        <v>62</v>
      </c>
      <c r="H3" s="91" t="s">
        <v>63</v>
      </c>
      <c r="I3" s="91" t="s">
        <v>128</v>
      </c>
      <c r="J3" s="91" t="s">
        <v>64</v>
      </c>
      <c r="K3" s="92"/>
      <c r="L3" s="93"/>
      <c r="M3" s="94"/>
    </row>
    <row r="4" spans="1:13" s="100" customFormat="1" ht="38.25" customHeight="1">
      <c r="A4" s="96">
        <v>1</v>
      </c>
      <c r="B4" s="96">
        <v>2</v>
      </c>
      <c r="C4" s="96"/>
      <c r="D4" s="96">
        <v>3</v>
      </c>
      <c r="E4" s="96"/>
      <c r="F4" s="96">
        <v>3</v>
      </c>
      <c r="G4" s="96">
        <v>3</v>
      </c>
      <c r="H4" s="96">
        <v>6</v>
      </c>
      <c r="I4" s="96">
        <v>5</v>
      </c>
      <c r="J4" s="97">
        <v>4</v>
      </c>
      <c r="K4" s="98"/>
      <c r="L4" s="98"/>
      <c r="M4" s="99"/>
    </row>
    <row r="5" spans="1:13" s="100" customFormat="1" ht="78" customHeight="1">
      <c r="A5" s="101" t="s">
        <v>65</v>
      </c>
      <c r="B5" s="102">
        <f t="shared" ref="B5:G5" si="0">B6+B33</f>
        <v>3688639.5</v>
      </c>
      <c r="C5" s="102">
        <f t="shared" si="0"/>
        <v>186783.7</v>
      </c>
      <c r="D5" s="102">
        <f t="shared" si="0"/>
        <v>674781.40000000014</v>
      </c>
      <c r="E5" s="102">
        <f t="shared" si="0"/>
        <v>0</v>
      </c>
      <c r="F5" s="102">
        <f t="shared" si="0"/>
        <v>710584.79999999993</v>
      </c>
      <c r="G5" s="102">
        <f t="shared" si="0"/>
        <v>710612.00000000012</v>
      </c>
      <c r="H5" s="102" t="e">
        <f>#REF!+#REF!</f>
        <v>#REF!</v>
      </c>
      <c r="I5" s="102">
        <f>G5-F5</f>
        <v>27.200000000186265</v>
      </c>
      <c r="J5" s="103">
        <f>G5*100/B5</f>
        <v>19.264880723638083</v>
      </c>
      <c r="K5" s="98"/>
      <c r="L5" s="98"/>
      <c r="M5" s="99"/>
    </row>
    <row r="6" spans="1:13" s="107" customFormat="1" ht="90" customHeight="1">
      <c r="A6" s="101" t="s">
        <v>66</v>
      </c>
      <c r="B6" s="102">
        <f t="shared" ref="B6:G6" si="1">B7+B9+B10+B15+B24+B32</f>
        <v>3340276.5</v>
      </c>
      <c r="C6" s="102">
        <f t="shared" si="1"/>
        <v>149859.80000000002</v>
      </c>
      <c r="D6" s="102">
        <f t="shared" si="1"/>
        <v>545645.50000000012</v>
      </c>
      <c r="E6" s="102">
        <f t="shared" si="1"/>
        <v>0</v>
      </c>
      <c r="F6" s="102">
        <f t="shared" si="1"/>
        <v>633903.69999999995</v>
      </c>
      <c r="G6" s="102">
        <f t="shared" si="1"/>
        <v>575115.50000000012</v>
      </c>
      <c r="H6" s="102" t="e">
        <f>H8+H10+H15+H24+H32</f>
        <v>#REF!</v>
      </c>
      <c r="I6" s="102">
        <f t="shared" ref="I6:I65" si="2">G6-F6</f>
        <v>-58788.199999999837</v>
      </c>
      <c r="J6" s="103">
        <f t="shared" ref="J6:J64" si="3">G6*100/B6</f>
        <v>17.217601596754047</v>
      </c>
      <c r="K6" s="104"/>
      <c r="L6" s="105"/>
      <c r="M6" s="106"/>
    </row>
    <row r="7" spans="1:13" s="107" customFormat="1" ht="73.5" customHeight="1">
      <c r="A7" s="108" t="s">
        <v>67</v>
      </c>
      <c r="B7" s="109">
        <f t="shared" ref="B7:G7" si="4">B8</f>
        <v>2211577.4</v>
      </c>
      <c r="C7" s="109">
        <f t="shared" si="4"/>
        <v>94149.4</v>
      </c>
      <c r="D7" s="109">
        <f t="shared" si="4"/>
        <v>385564.2</v>
      </c>
      <c r="E7" s="109">
        <f t="shared" si="4"/>
        <v>0</v>
      </c>
      <c r="F7" s="109">
        <f t="shared" si="4"/>
        <v>444600</v>
      </c>
      <c r="G7" s="109">
        <f t="shared" si="4"/>
        <v>385564.2</v>
      </c>
      <c r="H7" s="110"/>
      <c r="I7" s="111">
        <f t="shared" si="2"/>
        <v>-59035.799999999988</v>
      </c>
      <c r="J7" s="112">
        <f t="shared" si="3"/>
        <v>17.433900346422423</v>
      </c>
      <c r="K7" s="113"/>
      <c r="L7" s="114"/>
      <c r="M7" s="106"/>
    </row>
    <row r="8" spans="1:13" s="107" customFormat="1" ht="65.25" customHeight="1">
      <c r="A8" s="115" t="s">
        <v>68</v>
      </c>
      <c r="B8" s="116">
        <v>2211577.4</v>
      </c>
      <c r="C8" s="116">
        <v>94149.4</v>
      </c>
      <c r="D8" s="117">
        <f t="shared" ref="D8:D25" si="5">E8+G8</f>
        <v>385564.2</v>
      </c>
      <c r="E8" s="117"/>
      <c r="F8" s="116">
        <f>455130-10530</f>
        <v>444600</v>
      </c>
      <c r="G8" s="118">
        <v>385564.2</v>
      </c>
      <c r="H8" s="119"/>
      <c r="I8" s="120">
        <f t="shared" si="2"/>
        <v>-59035.799999999988</v>
      </c>
      <c r="J8" s="112">
        <f t="shared" si="3"/>
        <v>17.433900346422423</v>
      </c>
      <c r="K8" s="121"/>
      <c r="L8" s="122"/>
      <c r="M8" s="106"/>
    </row>
    <row r="9" spans="1:13" s="107" customFormat="1" ht="66.75" customHeight="1">
      <c r="A9" s="123" t="s">
        <v>69</v>
      </c>
      <c r="B9" s="124">
        <v>33997.199999999997</v>
      </c>
      <c r="C9" s="124"/>
      <c r="D9" s="125">
        <f t="shared" si="5"/>
        <v>8645.7000000000007</v>
      </c>
      <c r="E9" s="125"/>
      <c r="F9" s="124">
        <v>8491.4</v>
      </c>
      <c r="G9" s="126">
        <v>8645.7000000000007</v>
      </c>
      <c r="H9" s="127"/>
      <c r="I9" s="111">
        <f t="shared" si="2"/>
        <v>154.30000000000109</v>
      </c>
      <c r="J9" s="112">
        <f t="shared" si="3"/>
        <v>25.430623698422227</v>
      </c>
      <c r="K9" s="121"/>
      <c r="L9" s="122"/>
      <c r="M9" s="106"/>
    </row>
    <row r="10" spans="1:13" s="107" customFormat="1" ht="78" customHeight="1">
      <c r="A10" s="108" t="s">
        <v>70</v>
      </c>
      <c r="B10" s="109">
        <f t="shared" ref="B10:G10" si="6">B12+B13+B14+B11</f>
        <v>298061.2</v>
      </c>
      <c r="C10" s="109">
        <f t="shared" si="6"/>
        <v>25211.1</v>
      </c>
      <c r="D10" s="109">
        <f t="shared" si="6"/>
        <v>32651.200000000001</v>
      </c>
      <c r="E10" s="109">
        <f t="shared" si="6"/>
        <v>0</v>
      </c>
      <c r="F10" s="109">
        <f t="shared" si="6"/>
        <v>61635.3</v>
      </c>
      <c r="G10" s="109">
        <f t="shared" si="6"/>
        <v>61690.7</v>
      </c>
      <c r="H10" s="110">
        <f>SUM(H12:H13)</f>
        <v>0</v>
      </c>
      <c r="I10" s="111">
        <f t="shared" si="2"/>
        <v>55.399999999994179</v>
      </c>
      <c r="J10" s="112">
        <f t="shared" si="3"/>
        <v>20.697326589304478</v>
      </c>
      <c r="K10" s="113"/>
      <c r="L10" s="114"/>
      <c r="M10" s="106"/>
    </row>
    <row r="11" spans="1:13" s="107" customFormat="1" ht="112.5" customHeight="1">
      <c r="A11" s="128" t="s">
        <v>71</v>
      </c>
      <c r="B11" s="129">
        <v>241920</v>
      </c>
      <c r="C11" s="109"/>
      <c r="D11" s="109"/>
      <c r="E11" s="109"/>
      <c r="F11" s="129">
        <f>37781-8740</f>
        <v>29041</v>
      </c>
      <c r="G11" s="129">
        <v>29039.5</v>
      </c>
      <c r="H11" s="110"/>
      <c r="I11" s="120">
        <f t="shared" si="2"/>
        <v>-1.5</v>
      </c>
      <c r="J11" s="112">
        <f t="shared" si="3"/>
        <v>12.003761574074074</v>
      </c>
      <c r="K11" s="113"/>
      <c r="L11" s="114"/>
      <c r="M11" s="106"/>
    </row>
    <row r="12" spans="1:13" s="107" customFormat="1" ht="60" customHeight="1">
      <c r="A12" s="115" t="s">
        <v>72</v>
      </c>
      <c r="B12" s="116">
        <v>0</v>
      </c>
      <c r="C12" s="116">
        <v>25211.1</v>
      </c>
      <c r="D12" s="117">
        <f t="shared" si="5"/>
        <v>61.8</v>
      </c>
      <c r="E12" s="130"/>
      <c r="F12" s="116">
        <v>0</v>
      </c>
      <c r="G12" s="118">
        <v>61.8</v>
      </c>
      <c r="H12" s="119"/>
      <c r="I12" s="120">
        <f t="shared" si="2"/>
        <v>61.8</v>
      </c>
      <c r="J12" s="112">
        <v>0</v>
      </c>
      <c r="K12" s="121"/>
      <c r="L12" s="122"/>
      <c r="M12" s="106"/>
    </row>
    <row r="13" spans="1:13" s="107" customFormat="1" ht="57.75" customHeight="1">
      <c r="A13" s="115" t="s">
        <v>73</v>
      </c>
      <c r="B13" s="116">
        <v>3853.3</v>
      </c>
      <c r="C13" s="116"/>
      <c r="D13" s="117">
        <f t="shared" si="5"/>
        <v>3153</v>
      </c>
      <c r="E13" s="130"/>
      <c r="F13" s="116">
        <f>3519.3-366</f>
        <v>3153.3</v>
      </c>
      <c r="G13" s="118">
        <v>3153</v>
      </c>
      <c r="H13" s="119"/>
      <c r="I13" s="120">
        <f t="shared" si="2"/>
        <v>-0.3000000000001819</v>
      </c>
      <c r="J13" s="112">
        <f t="shared" si="3"/>
        <v>81.825967352658751</v>
      </c>
      <c r="K13" s="121"/>
      <c r="L13" s="122"/>
      <c r="M13" s="106"/>
    </row>
    <row r="14" spans="1:13" s="107" customFormat="1" ht="93.75" customHeight="1">
      <c r="A14" s="115" t="s">
        <v>74</v>
      </c>
      <c r="B14" s="116">
        <v>52287.9</v>
      </c>
      <c r="C14" s="116"/>
      <c r="D14" s="117">
        <f t="shared" si="5"/>
        <v>29436.400000000001</v>
      </c>
      <c r="E14" s="130"/>
      <c r="F14" s="116">
        <f>30011-570</f>
        <v>29441</v>
      </c>
      <c r="G14" s="118">
        <v>29436.400000000001</v>
      </c>
      <c r="H14" s="119"/>
      <c r="I14" s="120">
        <f t="shared" si="2"/>
        <v>-4.5999999999985448</v>
      </c>
      <c r="J14" s="112">
        <f t="shared" si="3"/>
        <v>56.296772293398661</v>
      </c>
      <c r="K14" s="121"/>
      <c r="L14" s="122"/>
      <c r="M14" s="106"/>
    </row>
    <row r="15" spans="1:13" s="107" customFormat="1" ht="74.25" customHeight="1">
      <c r="A15" s="108" t="s">
        <v>75</v>
      </c>
      <c r="B15" s="109">
        <f t="shared" ref="B15:G15" si="7">B16+B18+B21</f>
        <v>726325.79999999993</v>
      </c>
      <c r="C15" s="109">
        <f t="shared" si="7"/>
        <v>29331.200000000001</v>
      </c>
      <c r="D15" s="109">
        <f t="shared" si="7"/>
        <v>106330.5</v>
      </c>
      <c r="E15" s="109">
        <f t="shared" si="7"/>
        <v>0</v>
      </c>
      <c r="F15" s="109">
        <f t="shared" si="7"/>
        <v>106302</v>
      </c>
      <c r="G15" s="109">
        <f t="shared" si="7"/>
        <v>106330.5</v>
      </c>
      <c r="H15" s="110">
        <f>SUM(H16:H18)+H21</f>
        <v>0</v>
      </c>
      <c r="I15" s="111">
        <f t="shared" si="2"/>
        <v>28.5</v>
      </c>
      <c r="J15" s="112">
        <f t="shared" si="3"/>
        <v>14.639504751173648</v>
      </c>
      <c r="K15" s="113"/>
      <c r="L15" s="114"/>
      <c r="M15" s="106"/>
    </row>
    <row r="16" spans="1:13" s="107" customFormat="1" ht="109.5" customHeight="1">
      <c r="A16" s="115" t="s">
        <v>76</v>
      </c>
      <c r="B16" s="116">
        <v>136200.29999999999</v>
      </c>
      <c r="C16" s="116">
        <v>1000</v>
      </c>
      <c r="D16" s="117">
        <f t="shared" si="5"/>
        <v>6382.8</v>
      </c>
      <c r="E16" s="130"/>
      <c r="F16" s="116">
        <f>6871-488</f>
        <v>6383</v>
      </c>
      <c r="G16" s="118">
        <v>6382.8</v>
      </c>
      <c r="H16" s="119"/>
      <c r="I16" s="120">
        <f t="shared" si="2"/>
        <v>-0.1999999999998181</v>
      </c>
      <c r="J16" s="112">
        <f t="shared" si="3"/>
        <v>4.6863332900147805</v>
      </c>
      <c r="K16" s="121"/>
      <c r="L16" s="122"/>
      <c r="M16" s="106"/>
    </row>
    <row r="17" spans="1:13" s="107" customFormat="1" ht="60" hidden="1" customHeight="1">
      <c r="A17" s="115" t="s">
        <v>77</v>
      </c>
      <c r="B17" s="131"/>
      <c r="C17" s="131"/>
      <c r="D17" s="117">
        <f t="shared" si="5"/>
        <v>0</v>
      </c>
      <c r="E17" s="130"/>
      <c r="F17" s="116"/>
      <c r="G17" s="118">
        <f>SUM(K17:M17)</f>
        <v>0</v>
      </c>
      <c r="H17" s="119"/>
      <c r="I17" s="120">
        <f t="shared" si="2"/>
        <v>0</v>
      </c>
      <c r="J17" s="112" t="e">
        <f t="shared" si="3"/>
        <v>#DIV/0!</v>
      </c>
      <c r="K17" s="121"/>
      <c r="L17" s="122"/>
      <c r="M17" s="106"/>
    </row>
    <row r="18" spans="1:13" s="107" customFormat="1" ht="55.5" customHeight="1">
      <c r="A18" s="115" t="s">
        <v>78</v>
      </c>
      <c r="B18" s="131">
        <f>B19+B20</f>
        <v>253695.9</v>
      </c>
      <c r="C18" s="131"/>
      <c r="D18" s="117">
        <f t="shared" si="5"/>
        <v>26597.4</v>
      </c>
      <c r="E18" s="117">
        <f>E19+E20</f>
        <v>0</v>
      </c>
      <c r="F18" s="116">
        <f>F19+F20</f>
        <v>26584</v>
      </c>
      <c r="G18" s="118">
        <f>G19+G20</f>
        <v>26597.4</v>
      </c>
      <c r="H18" s="119"/>
      <c r="I18" s="120">
        <f t="shared" si="2"/>
        <v>13.400000000001455</v>
      </c>
      <c r="J18" s="112">
        <f t="shared" si="3"/>
        <v>10.483969193037806</v>
      </c>
      <c r="K18" s="121"/>
      <c r="L18" s="122"/>
      <c r="M18" s="106"/>
    </row>
    <row r="19" spans="1:13" s="107" customFormat="1" ht="51.75" customHeight="1">
      <c r="A19" s="132" t="s">
        <v>79</v>
      </c>
      <c r="B19" s="133">
        <v>39132</v>
      </c>
      <c r="C19" s="133"/>
      <c r="D19" s="134">
        <f t="shared" si="5"/>
        <v>10495.9</v>
      </c>
      <c r="E19" s="135"/>
      <c r="F19" s="136">
        <f>10719-220</f>
        <v>10499</v>
      </c>
      <c r="G19" s="137">
        <v>10495.9</v>
      </c>
      <c r="H19" s="138"/>
      <c r="I19" s="120">
        <f t="shared" si="2"/>
        <v>-3.1000000000003638</v>
      </c>
      <c r="J19" s="112">
        <f t="shared" si="3"/>
        <v>26.821782684248184</v>
      </c>
      <c r="K19" s="139"/>
      <c r="L19" s="122"/>
      <c r="M19" s="106"/>
    </row>
    <row r="20" spans="1:13" s="107" customFormat="1" ht="48.75" customHeight="1">
      <c r="A20" s="132" t="s">
        <v>80</v>
      </c>
      <c r="B20" s="133">
        <v>214563.9</v>
      </c>
      <c r="C20" s="133"/>
      <c r="D20" s="134">
        <f t="shared" si="5"/>
        <v>16101.5</v>
      </c>
      <c r="E20" s="135"/>
      <c r="F20" s="136">
        <f>13585+2500</f>
        <v>16085</v>
      </c>
      <c r="G20" s="137">
        <v>16101.5</v>
      </c>
      <c r="H20" s="138"/>
      <c r="I20" s="120">
        <f t="shared" si="2"/>
        <v>16.5</v>
      </c>
      <c r="J20" s="112">
        <f t="shared" si="3"/>
        <v>7.5042912624164648</v>
      </c>
      <c r="K20" s="139"/>
      <c r="L20" s="122"/>
      <c r="M20" s="106"/>
    </row>
    <row r="21" spans="1:13" s="107" customFormat="1" ht="64.5" customHeight="1">
      <c r="A21" s="115" t="s">
        <v>81</v>
      </c>
      <c r="B21" s="131">
        <f>B22+B23</f>
        <v>336429.6</v>
      </c>
      <c r="C21" s="131">
        <f t="shared" ref="C21:H21" si="8">C22+C23</f>
        <v>28331.200000000001</v>
      </c>
      <c r="D21" s="131">
        <f t="shared" si="8"/>
        <v>73350.3</v>
      </c>
      <c r="E21" s="131">
        <f t="shared" si="8"/>
        <v>0</v>
      </c>
      <c r="F21" s="131">
        <f>F22+F23</f>
        <v>73335</v>
      </c>
      <c r="G21" s="131">
        <f>G22+G23</f>
        <v>73350.3</v>
      </c>
      <c r="H21" s="118">
        <f t="shared" si="8"/>
        <v>0</v>
      </c>
      <c r="I21" s="120">
        <f t="shared" si="2"/>
        <v>15.30000000000291</v>
      </c>
      <c r="J21" s="112">
        <f t="shared" si="3"/>
        <v>21.802570285135435</v>
      </c>
      <c r="K21" s="121"/>
      <c r="L21" s="140"/>
      <c r="M21" s="106"/>
    </row>
    <row r="22" spans="1:13" s="107" customFormat="1" ht="54.75" customHeight="1">
      <c r="A22" s="132" t="s">
        <v>82</v>
      </c>
      <c r="B22" s="133">
        <v>249601.6</v>
      </c>
      <c r="C22" s="133">
        <v>0</v>
      </c>
      <c r="D22" s="134">
        <f t="shared" si="5"/>
        <v>67127.600000000006</v>
      </c>
      <c r="E22" s="130"/>
      <c r="F22" s="136">
        <f>62700+4420</f>
        <v>67120</v>
      </c>
      <c r="G22" s="137">
        <v>67127.600000000006</v>
      </c>
      <c r="H22" s="138"/>
      <c r="I22" s="111">
        <f t="shared" si="2"/>
        <v>7.6000000000058208</v>
      </c>
      <c r="J22" s="112">
        <f t="shared" si="3"/>
        <v>26.893898116037722</v>
      </c>
      <c r="K22" s="139"/>
      <c r="L22" s="141"/>
      <c r="M22" s="106"/>
    </row>
    <row r="23" spans="1:13" s="107" customFormat="1" ht="60.75" customHeight="1">
      <c r="A23" s="132" t="s">
        <v>83</v>
      </c>
      <c r="B23" s="133">
        <v>86828</v>
      </c>
      <c r="C23" s="133">
        <v>28331.200000000001</v>
      </c>
      <c r="D23" s="134">
        <f t="shared" si="5"/>
        <v>6222.7</v>
      </c>
      <c r="E23" s="130"/>
      <c r="F23" s="136">
        <f>5035+1180</f>
        <v>6215</v>
      </c>
      <c r="G23" s="137">
        <v>6222.7</v>
      </c>
      <c r="H23" s="138"/>
      <c r="I23" s="111">
        <f t="shared" si="2"/>
        <v>7.6999999999998181</v>
      </c>
      <c r="J23" s="112">
        <f t="shared" si="3"/>
        <v>7.1666973787257566</v>
      </c>
      <c r="K23" s="139"/>
      <c r="L23" s="141"/>
      <c r="M23" s="106"/>
    </row>
    <row r="24" spans="1:13" s="107" customFormat="1" ht="59.25" customHeight="1">
      <c r="A24" s="108" t="s">
        <v>84</v>
      </c>
      <c r="B24" s="109">
        <f t="shared" ref="B24:G24" si="9">B25+B27+B28+B29+B30+B31</f>
        <v>70314.899999999994</v>
      </c>
      <c r="C24" s="109">
        <f t="shared" si="9"/>
        <v>1168.0999999999999</v>
      </c>
      <c r="D24" s="109">
        <f t="shared" si="9"/>
        <v>12453.900000000001</v>
      </c>
      <c r="E24" s="109">
        <f t="shared" si="9"/>
        <v>0</v>
      </c>
      <c r="F24" s="109">
        <f t="shared" si="9"/>
        <v>12875.000000000002</v>
      </c>
      <c r="G24" s="109">
        <f t="shared" si="9"/>
        <v>12884.400000000001</v>
      </c>
      <c r="H24" s="110" t="e">
        <f>H25+#REF!+H27</f>
        <v>#REF!</v>
      </c>
      <c r="I24" s="111">
        <f t="shared" si="2"/>
        <v>9.3999999999996362</v>
      </c>
      <c r="J24" s="112">
        <f t="shared" si="3"/>
        <v>18.323854545764842</v>
      </c>
      <c r="K24" s="113"/>
      <c r="L24" s="114"/>
      <c r="M24" s="106"/>
    </row>
    <row r="25" spans="1:13" s="107" customFormat="1" ht="118.5" customHeight="1">
      <c r="A25" s="142" t="s">
        <v>85</v>
      </c>
      <c r="B25" s="143">
        <v>41583.9</v>
      </c>
      <c r="C25" s="143">
        <v>790.6</v>
      </c>
      <c r="D25" s="144">
        <f t="shared" si="5"/>
        <v>8194.6</v>
      </c>
      <c r="E25" s="145"/>
      <c r="F25" s="143">
        <f>9737.2-1500</f>
        <v>8237.2000000000007</v>
      </c>
      <c r="G25" s="146">
        <v>8194.6</v>
      </c>
      <c r="H25" s="147"/>
      <c r="I25" s="111">
        <f t="shared" si="2"/>
        <v>-42.600000000000364</v>
      </c>
      <c r="J25" s="112">
        <f t="shared" si="3"/>
        <v>19.706184364621883</v>
      </c>
      <c r="K25" s="121"/>
      <c r="L25" s="122"/>
      <c r="M25" s="106"/>
    </row>
    <row r="26" spans="1:13" s="107" customFormat="1" ht="173.25" hidden="1" customHeight="1">
      <c r="A26" s="142" t="s">
        <v>86</v>
      </c>
      <c r="B26" s="143"/>
      <c r="C26" s="143"/>
      <c r="D26" s="144"/>
      <c r="E26" s="145"/>
      <c r="F26" s="143"/>
      <c r="G26" s="146"/>
      <c r="H26" s="147"/>
      <c r="I26" s="111">
        <f t="shared" si="2"/>
        <v>0</v>
      </c>
      <c r="J26" s="112" t="e">
        <f t="shared" si="3"/>
        <v>#DIV/0!</v>
      </c>
      <c r="K26" s="121"/>
      <c r="L26" s="122"/>
      <c r="M26" s="106"/>
    </row>
    <row r="27" spans="1:13" s="107" customFormat="1" ht="147" customHeight="1">
      <c r="A27" s="142" t="s">
        <v>87</v>
      </c>
      <c r="B27" s="143">
        <v>4950</v>
      </c>
      <c r="C27" s="143">
        <v>377.5</v>
      </c>
      <c r="D27" s="144">
        <f>E27+G27</f>
        <v>1270.5</v>
      </c>
      <c r="E27" s="145"/>
      <c r="F27" s="143">
        <f>700+500</f>
        <v>1200</v>
      </c>
      <c r="G27" s="146">
        <v>1270.5</v>
      </c>
      <c r="H27" s="147"/>
      <c r="I27" s="111">
        <f t="shared" si="2"/>
        <v>70.5</v>
      </c>
      <c r="J27" s="112">
        <f t="shared" si="3"/>
        <v>25.666666666666668</v>
      </c>
      <c r="K27" s="121"/>
      <c r="L27" s="122"/>
      <c r="M27" s="106"/>
    </row>
    <row r="28" spans="1:13" s="107" customFormat="1" ht="144" customHeight="1">
      <c r="A28" s="142" t="s">
        <v>88</v>
      </c>
      <c r="B28" s="143">
        <v>21796.9</v>
      </c>
      <c r="C28" s="143"/>
      <c r="D28" s="144">
        <f>E28+G28</f>
        <v>2988.8</v>
      </c>
      <c r="E28" s="145"/>
      <c r="F28" s="143">
        <f>4208.7-1200</f>
        <v>3008.7</v>
      </c>
      <c r="G28" s="146">
        <v>2988.8</v>
      </c>
      <c r="H28" s="147"/>
      <c r="I28" s="111">
        <f t="shared" si="2"/>
        <v>-19.899999999999636</v>
      </c>
      <c r="J28" s="112">
        <f t="shared" si="3"/>
        <v>13.712041620597423</v>
      </c>
      <c r="K28" s="121"/>
      <c r="L28" s="122"/>
      <c r="M28" s="106"/>
    </row>
    <row r="29" spans="1:13" s="107" customFormat="1" ht="109.5" customHeight="1">
      <c r="A29" s="142" t="s">
        <v>89</v>
      </c>
      <c r="B29" s="143">
        <v>287.7</v>
      </c>
      <c r="C29" s="143"/>
      <c r="D29" s="144"/>
      <c r="E29" s="145"/>
      <c r="F29" s="143">
        <v>47.7</v>
      </c>
      <c r="G29" s="146">
        <v>72.7</v>
      </c>
      <c r="H29" s="147"/>
      <c r="I29" s="111">
        <f t="shared" si="2"/>
        <v>25</v>
      </c>
      <c r="J29" s="112">
        <f t="shared" si="3"/>
        <v>25.269377824122351</v>
      </c>
      <c r="K29" s="121"/>
      <c r="L29" s="122"/>
      <c r="M29" s="106"/>
    </row>
    <row r="30" spans="1:13" s="107" customFormat="1" ht="135.75" customHeight="1">
      <c r="A30" s="142" t="s">
        <v>90</v>
      </c>
      <c r="B30" s="143">
        <v>1646.4</v>
      </c>
      <c r="C30" s="143"/>
      <c r="D30" s="144"/>
      <c r="E30" s="145"/>
      <c r="F30" s="143">
        <v>366.4</v>
      </c>
      <c r="G30" s="146">
        <v>267.8</v>
      </c>
      <c r="H30" s="147"/>
      <c r="I30" s="111">
        <f t="shared" si="2"/>
        <v>-98.599999999999966</v>
      </c>
      <c r="J30" s="112">
        <f t="shared" si="3"/>
        <v>16.265792031098151</v>
      </c>
      <c r="K30" s="121"/>
      <c r="L30" s="122"/>
      <c r="M30" s="106"/>
    </row>
    <row r="31" spans="1:13" s="107" customFormat="1" ht="97.5" customHeight="1">
      <c r="A31" s="142" t="s">
        <v>91</v>
      </c>
      <c r="B31" s="143">
        <v>50</v>
      </c>
      <c r="C31" s="143"/>
      <c r="D31" s="144"/>
      <c r="E31" s="145"/>
      <c r="F31" s="143">
        <v>15</v>
      </c>
      <c r="G31" s="146">
        <v>90</v>
      </c>
      <c r="H31" s="147"/>
      <c r="I31" s="111">
        <f t="shared" si="2"/>
        <v>75</v>
      </c>
      <c r="J31" s="112">
        <f t="shared" si="3"/>
        <v>180</v>
      </c>
      <c r="K31" s="121"/>
      <c r="L31" s="122"/>
      <c r="M31" s="106"/>
    </row>
    <row r="32" spans="1:13" s="107" customFormat="1" ht="147" hidden="1" customHeight="1">
      <c r="A32" s="108" t="s">
        <v>92</v>
      </c>
      <c r="B32" s="109"/>
      <c r="C32" s="109"/>
      <c r="D32" s="130"/>
      <c r="E32" s="130"/>
      <c r="F32" s="109"/>
      <c r="G32" s="111"/>
      <c r="H32" s="111">
        <f>F32-E32</f>
        <v>0</v>
      </c>
      <c r="I32" s="102">
        <f t="shared" si="2"/>
        <v>0</v>
      </c>
      <c r="J32" s="103" t="e">
        <f t="shared" si="3"/>
        <v>#DIV/0!</v>
      </c>
      <c r="K32" s="113"/>
      <c r="L32" s="114"/>
      <c r="M32" s="106"/>
    </row>
    <row r="33" spans="1:13" s="107" customFormat="1" ht="80.25" customHeight="1">
      <c r="A33" s="101" t="s">
        <v>93</v>
      </c>
      <c r="B33" s="102">
        <f t="shared" ref="B33:G33" si="10">B34+B35+B41+B42+B43+B44+B47+B48+B49+B50+B52+B53+B54+B57+B58+B61+B65</f>
        <v>348363</v>
      </c>
      <c r="C33" s="102">
        <f t="shared" si="10"/>
        <v>36923.9</v>
      </c>
      <c r="D33" s="102">
        <f t="shared" si="10"/>
        <v>129135.9</v>
      </c>
      <c r="E33" s="102">
        <f t="shared" si="10"/>
        <v>0</v>
      </c>
      <c r="F33" s="102">
        <f t="shared" si="10"/>
        <v>76681.099999999991</v>
      </c>
      <c r="G33" s="102">
        <f t="shared" si="10"/>
        <v>135496.49999999997</v>
      </c>
      <c r="H33" s="102" t="e">
        <f>H34+H35+H42+H43+H44+H45+H48+#REF!+#REF!+H51+H54+H58+H61+H62+H65</f>
        <v>#REF!</v>
      </c>
      <c r="I33" s="102">
        <f t="shared" si="2"/>
        <v>58815.39999999998</v>
      </c>
      <c r="J33" s="103">
        <f t="shared" si="3"/>
        <v>38.895204140508596</v>
      </c>
      <c r="K33" s="104"/>
      <c r="L33" s="104"/>
      <c r="M33" s="106"/>
    </row>
    <row r="34" spans="1:13" s="107" customFormat="1" ht="135" customHeight="1">
      <c r="A34" s="115" t="s">
        <v>94</v>
      </c>
      <c r="B34" s="116">
        <v>633</v>
      </c>
      <c r="C34" s="116"/>
      <c r="D34" s="117">
        <f>E34+G34</f>
        <v>0</v>
      </c>
      <c r="E34" s="130"/>
      <c r="F34" s="116">
        <v>0</v>
      </c>
      <c r="G34" s="116">
        <v>0</v>
      </c>
      <c r="H34" s="116"/>
      <c r="I34" s="120">
        <f t="shared" si="2"/>
        <v>0</v>
      </c>
      <c r="J34" s="112">
        <f t="shared" si="3"/>
        <v>0</v>
      </c>
      <c r="K34" s="121"/>
      <c r="L34" s="122"/>
      <c r="M34" s="106"/>
    </row>
    <row r="35" spans="1:13" s="107" customFormat="1" ht="135" customHeight="1">
      <c r="A35" s="108" t="s">
        <v>95</v>
      </c>
      <c r="B35" s="109">
        <f t="shared" ref="B35:G35" si="11">B36+B38+B39+B40</f>
        <v>276136.80000000005</v>
      </c>
      <c r="C35" s="109">
        <f t="shared" si="11"/>
        <v>31363.4</v>
      </c>
      <c r="D35" s="109">
        <f t="shared" si="11"/>
        <v>115832.79999999999</v>
      </c>
      <c r="E35" s="109">
        <f t="shared" si="11"/>
        <v>0</v>
      </c>
      <c r="F35" s="109">
        <f t="shared" si="11"/>
        <v>63519.3</v>
      </c>
      <c r="G35" s="109">
        <f t="shared" si="11"/>
        <v>116506.99999999999</v>
      </c>
      <c r="H35" s="110" t="e">
        <f>#REF!+H36+H40+H42</f>
        <v>#REF!</v>
      </c>
      <c r="I35" s="111">
        <f t="shared" si="2"/>
        <v>52987.699999999983</v>
      </c>
      <c r="J35" s="112">
        <f t="shared" si="3"/>
        <v>42.191768717534195</v>
      </c>
      <c r="K35" s="113"/>
      <c r="L35" s="114"/>
      <c r="M35" s="106"/>
    </row>
    <row r="36" spans="1:13" s="107" customFormat="1" ht="180.75" customHeight="1">
      <c r="A36" s="128" t="s">
        <v>96</v>
      </c>
      <c r="B36" s="129">
        <f>199643+37774.5</f>
        <v>237417.5</v>
      </c>
      <c r="C36" s="129">
        <v>15539.2</v>
      </c>
      <c r="D36" s="148">
        <f t="shared" ref="D36:D50" si="12">E36+G36</f>
        <v>83340.399999999994</v>
      </c>
      <c r="E36" s="125"/>
      <c r="F36" s="129">
        <v>53798.400000000001</v>
      </c>
      <c r="G36" s="120">
        <v>83340.399999999994</v>
      </c>
      <c r="H36" s="149"/>
      <c r="I36" s="120">
        <f t="shared" si="2"/>
        <v>29541.999999999993</v>
      </c>
      <c r="J36" s="112">
        <f t="shared" si="3"/>
        <v>35.102888371750183</v>
      </c>
      <c r="K36" s="139"/>
      <c r="L36" s="141"/>
      <c r="M36" s="106"/>
    </row>
    <row r="37" spans="1:13" s="107" customFormat="1" ht="29.25" hidden="1" customHeight="1">
      <c r="A37" s="128" t="s">
        <v>97</v>
      </c>
      <c r="B37" s="129"/>
      <c r="C37" s="129"/>
      <c r="D37" s="148">
        <f t="shared" si="12"/>
        <v>0</v>
      </c>
      <c r="E37" s="125"/>
      <c r="F37" s="129"/>
      <c r="G37" s="120"/>
      <c r="H37" s="149"/>
      <c r="I37" s="120">
        <f t="shared" si="2"/>
        <v>0</v>
      </c>
      <c r="J37" s="112" t="e">
        <f t="shared" si="3"/>
        <v>#DIV/0!</v>
      </c>
      <c r="K37" s="139"/>
      <c r="L37" s="141"/>
      <c r="M37" s="106"/>
    </row>
    <row r="38" spans="1:13" s="107" customFormat="1" ht="186" customHeight="1">
      <c r="A38" s="128" t="s">
        <v>98</v>
      </c>
      <c r="B38" s="129">
        <v>29901</v>
      </c>
      <c r="C38" s="129"/>
      <c r="D38" s="148">
        <f>E38+G38</f>
        <v>30273.200000000001</v>
      </c>
      <c r="E38" s="125"/>
      <c r="F38" s="129">
        <v>7672.4</v>
      </c>
      <c r="G38" s="120">
        <v>30273.200000000001</v>
      </c>
      <c r="H38" s="149"/>
      <c r="I38" s="120">
        <f t="shared" si="2"/>
        <v>22600.800000000003</v>
      </c>
      <c r="J38" s="112">
        <f t="shared" si="3"/>
        <v>101.24477442226012</v>
      </c>
      <c r="K38" s="139"/>
      <c r="L38" s="141"/>
      <c r="M38" s="106"/>
    </row>
    <row r="39" spans="1:13" s="107" customFormat="1" ht="178.5" customHeight="1">
      <c r="A39" s="128" t="s">
        <v>99</v>
      </c>
      <c r="B39" s="129">
        <v>1204.4000000000001</v>
      </c>
      <c r="C39" s="129"/>
      <c r="D39" s="148"/>
      <c r="E39" s="125"/>
      <c r="F39" s="129">
        <v>297.60000000000002</v>
      </c>
      <c r="G39" s="120">
        <v>674.2</v>
      </c>
      <c r="H39" s="149"/>
      <c r="I39" s="120">
        <f t="shared" si="2"/>
        <v>376.6</v>
      </c>
      <c r="J39" s="112">
        <f t="shared" si="3"/>
        <v>55.97808037196944</v>
      </c>
      <c r="K39" s="139"/>
      <c r="L39" s="141"/>
      <c r="M39" s="106"/>
    </row>
    <row r="40" spans="1:13" s="107" customFormat="1" ht="124.5" customHeight="1">
      <c r="A40" s="128" t="s">
        <v>100</v>
      </c>
      <c r="B40" s="129">
        <v>7613.9</v>
      </c>
      <c r="C40" s="129">
        <v>15824.2</v>
      </c>
      <c r="D40" s="148">
        <f t="shared" si="12"/>
        <v>2219.1999999999998</v>
      </c>
      <c r="E40" s="125"/>
      <c r="F40" s="129">
        <v>1750.9</v>
      </c>
      <c r="G40" s="120">
        <v>2219.1999999999998</v>
      </c>
      <c r="H40" s="149"/>
      <c r="I40" s="120">
        <f t="shared" si="2"/>
        <v>468.29999999999973</v>
      </c>
      <c r="J40" s="112">
        <f t="shared" si="3"/>
        <v>29.146692233940552</v>
      </c>
      <c r="K40" s="139"/>
      <c r="L40" s="141"/>
      <c r="M40" s="106"/>
    </row>
    <row r="41" spans="1:13" s="107" customFormat="1" ht="81" customHeight="1">
      <c r="A41" s="128" t="s">
        <v>101</v>
      </c>
      <c r="B41" s="129">
        <v>83.3</v>
      </c>
      <c r="C41" s="129"/>
      <c r="D41" s="148">
        <f t="shared" si="12"/>
        <v>88.4</v>
      </c>
      <c r="E41" s="125"/>
      <c r="F41" s="129">
        <v>13.2</v>
      </c>
      <c r="G41" s="120">
        <v>88.4</v>
      </c>
      <c r="H41" s="149"/>
      <c r="I41" s="120">
        <f t="shared" si="2"/>
        <v>75.2</v>
      </c>
      <c r="J41" s="112">
        <f t="shared" si="3"/>
        <v>106.12244897959184</v>
      </c>
      <c r="K41" s="139"/>
      <c r="L41" s="141"/>
      <c r="M41" s="106"/>
    </row>
    <row r="42" spans="1:13" s="107" customFormat="1" ht="169.5" customHeight="1">
      <c r="A42" s="115" t="s">
        <v>102</v>
      </c>
      <c r="B42" s="116">
        <v>883.7</v>
      </c>
      <c r="C42" s="116">
        <v>409</v>
      </c>
      <c r="D42" s="117">
        <f t="shared" si="12"/>
        <v>0</v>
      </c>
      <c r="E42" s="130"/>
      <c r="F42" s="116">
        <v>883.7</v>
      </c>
      <c r="G42" s="120">
        <v>0</v>
      </c>
      <c r="H42" s="149"/>
      <c r="I42" s="120">
        <f t="shared" si="2"/>
        <v>-883.7</v>
      </c>
      <c r="J42" s="112">
        <f t="shared" si="3"/>
        <v>0</v>
      </c>
      <c r="K42" s="121"/>
      <c r="L42" s="122"/>
      <c r="M42" s="106"/>
    </row>
    <row r="43" spans="1:13" s="107" customFormat="1" ht="70.5" customHeight="1">
      <c r="A43" s="115" t="s">
        <v>103</v>
      </c>
      <c r="B43" s="116">
        <v>24960.6</v>
      </c>
      <c r="C43" s="116">
        <v>2158</v>
      </c>
      <c r="D43" s="117">
        <f t="shared" si="12"/>
        <v>4892</v>
      </c>
      <c r="E43" s="130"/>
      <c r="F43" s="116">
        <v>5154.2</v>
      </c>
      <c r="G43" s="120">
        <f>2381.3+2510.7</f>
        <v>4892</v>
      </c>
      <c r="H43" s="149"/>
      <c r="I43" s="120">
        <f t="shared" si="2"/>
        <v>-262.19999999999982</v>
      </c>
      <c r="J43" s="112">
        <f t="shared" si="3"/>
        <v>19.598887847247262</v>
      </c>
      <c r="K43" s="121"/>
      <c r="L43" s="122"/>
      <c r="M43" s="106"/>
    </row>
    <row r="44" spans="1:13" s="107" customFormat="1" ht="60.75" customHeight="1">
      <c r="A44" s="115" t="s">
        <v>104</v>
      </c>
      <c r="B44" s="116">
        <v>463.8</v>
      </c>
      <c r="C44" s="116">
        <v>950</v>
      </c>
      <c r="D44" s="117">
        <f t="shared" si="12"/>
        <v>884.4</v>
      </c>
      <c r="E44" s="130"/>
      <c r="F44" s="116">
        <v>245</v>
      </c>
      <c r="G44" s="120">
        <v>884.4</v>
      </c>
      <c r="H44" s="149"/>
      <c r="I44" s="120">
        <f t="shared" si="2"/>
        <v>639.4</v>
      </c>
      <c r="J44" s="112">
        <f t="shared" si="3"/>
        <v>190.68564036222509</v>
      </c>
      <c r="K44" s="121"/>
      <c r="L44" s="122"/>
      <c r="M44" s="106"/>
    </row>
    <row r="45" spans="1:13" s="107" customFormat="1" ht="96" hidden="1" customHeight="1">
      <c r="A45" s="115" t="s">
        <v>105</v>
      </c>
      <c r="B45" s="116"/>
      <c r="C45" s="116">
        <v>42.9</v>
      </c>
      <c r="D45" s="117">
        <f t="shared" si="12"/>
        <v>0</v>
      </c>
      <c r="E45" s="130"/>
      <c r="F45" s="116"/>
      <c r="G45" s="120"/>
      <c r="H45" s="149"/>
      <c r="I45" s="120">
        <f t="shared" si="2"/>
        <v>0</v>
      </c>
      <c r="J45" s="112" t="e">
        <f t="shared" si="3"/>
        <v>#DIV/0!</v>
      </c>
      <c r="K45" s="121"/>
      <c r="L45" s="122"/>
      <c r="M45" s="106"/>
    </row>
    <row r="46" spans="1:13" s="107" customFormat="1" ht="100.5" hidden="1" customHeight="1">
      <c r="A46" s="115" t="s">
        <v>106</v>
      </c>
      <c r="B46" s="116"/>
      <c r="C46" s="116">
        <v>0</v>
      </c>
      <c r="D46" s="117">
        <f t="shared" si="12"/>
        <v>0</v>
      </c>
      <c r="E46" s="130"/>
      <c r="F46" s="116"/>
      <c r="G46" s="120"/>
      <c r="H46" s="149"/>
      <c r="I46" s="120">
        <f t="shared" si="2"/>
        <v>0</v>
      </c>
      <c r="J46" s="112" t="e">
        <f t="shared" si="3"/>
        <v>#DIV/0!</v>
      </c>
      <c r="K46" s="121"/>
      <c r="L46" s="122"/>
      <c r="M46" s="106"/>
    </row>
    <row r="47" spans="1:13" s="107" customFormat="1" ht="69.75" customHeight="1">
      <c r="A47" s="115" t="s">
        <v>107</v>
      </c>
      <c r="B47" s="116">
        <v>2540.8000000000002</v>
      </c>
      <c r="C47" s="116"/>
      <c r="D47" s="117"/>
      <c r="E47" s="130"/>
      <c r="F47" s="116">
        <v>577.70000000000005</v>
      </c>
      <c r="G47" s="120">
        <v>452.1</v>
      </c>
      <c r="H47" s="149"/>
      <c r="I47" s="120">
        <f t="shared" si="2"/>
        <v>-125.60000000000002</v>
      </c>
      <c r="J47" s="112">
        <f t="shared" si="3"/>
        <v>17.793608312342567</v>
      </c>
      <c r="K47" s="121"/>
      <c r="L47" s="122"/>
      <c r="M47" s="106"/>
    </row>
    <row r="48" spans="1:13" s="107" customFormat="1" ht="55.5" customHeight="1">
      <c r="A48" s="115" t="s">
        <v>108</v>
      </c>
      <c r="B48" s="116">
        <v>41.6</v>
      </c>
      <c r="C48" s="116"/>
      <c r="D48" s="117">
        <f t="shared" si="12"/>
        <v>432.2</v>
      </c>
      <c r="E48" s="130"/>
      <c r="F48" s="116">
        <v>7</v>
      </c>
      <c r="G48" s="120">
        <v>432.2</v>
      </c>
      <c r="H48" s="149"/>
      <c r="I48" s="120">
        <f t="shared" si="2"/>
        <v>425.2</v>
      </c>
      <c r="J48" s="112" t="s">
        <v>129</v>
      </c>
      <c r="K48" s="121"/>
      <c r="L48" s="122"/>
      <c r="M48" s="106"/>
    </row>
    <row r="49" spans="1:13" s="107" customFormat="1" ht="51.75" customHeight="1">
      <c r="A49" s="115" t="s">
        <v>130</v>
      </c>
      <c r="B49" s="116">
        <v>289.39999999999998</v>
      </c>
      <c r="C49" s="116"/>
      <c r="D49" s="117">
        <f t="shared" si="12"/>
        <v>1038.0999999999999</v>
      </c>
      <c r="E49" s="130"/>
      <c r="F49" s="116">
        <v>16</v>
      </c>
      <c r="G49" s="120">
        <v>1038.0999999999999</v>
      </c>
      <c r="H49" s="149"/>
      <c r="I49" s="120">
        <f t="shared" si="2"/>
        <v>1022.0999999999999</v>
      </c>
      <c r="J49" s="112">
        <f t="shared" si="3"/>
        <v>358.70767104353831</v>
      </c>
      <c r="K49" s="121"/>
      <c r="L49" s="122"/>
      <c r="M49" s="106"/>
    </row>
    <row r="50" spans="1:13" s="107" customFormat="1" ht="106.5" customHeight="1">
      <c r="A50" s="115" t="s">
        <v>109</v>
      </c>
      <c r="B50" s="116">
        <v>583.70000000000005</v>
      </c>
      <c r="C50" s="116"/>
      <c r="D50" s="117">
        <f t="shared" si="12"/>
        <v>0</v>
      </c>
      <c r="E50" s="130"/>
      <c r="F50" s="116">
        <v>583.70000000000005</v>
      </c>
      <c r="G50" s="120">
        <v>0</v>
      </c>
      <c r="H50" s="149"/>
      <c r="I50" s="120">
        <f t="shared" si="2"/>
        <v>-583.70000000000005</v>
      </c>
      <c r="J50" s="112">
        <f t="shared" si="3"/>
        <v>0</v>
      </c>
      <c r="K50" s="121"/>
      <c r="L50" s="122"/>
      <c r="M50" s="106"/>
    </row>
    <row r="51" spans="1:13" s="107" customFormat="1" ht="103.5" hidden="1" customHeight="1">
      <c r="A51" s="115" t="s">
        <v>110</v>
      </c>
      <c r="B51" s="116"/>
      <c r="C51" s="116"/>
      <c r="D51" s="117"/>
      <c r="E51" s="130"/>
      <c r="F51" s="116"/>
      <c r="G51" s="120"/>
      <c r="H51" s="149"/>
      <c r="I51" s="120">
        <f t="shared" si="2"/>
        <v>0</v>
      </c>
      <c r="J51" s="112" t="e">
        <f t="shared" si="3"/>
        <v>#DIV/0!</v>
      </c>
      <c r="K51" s="121"/>
      <c r="L51" s="122"/>
      <c r="M51" s="106"/>
    </row>
    <row r="52" spans="1:13" s="107" customFormat="1" ht="120.75" customHeight="1">
      <c r="A52" s="128" t="s">
        <v>111</v>
      </c>
      <c r="B52" s="129">
        <f>587.5+214.6</f>
        <v>802.1</v>
      </c>
      <c r="C52" s="129"/>
      <c r="D52" s="148">
        <f>E52+G52</f>
        <v>26.6</v>
      </c>
      <c r="E52" s="125"/>
      <c r="F52" s="129">
        <v>76</v>
      </c>
      <c r="G52" s="120">
        <f>14.6+12</f>
        <v>26.6</v>
      </c>
      <c r="H52" s="149"/>
      <c r="I52" s="120">
        <f t="shared" si="2"/>
        <v>-49.4</v>
      </c>
      <c r="J52" s="112">
        <f t="shared" si="3"/>
        <v>3.3162947263433487</v>
      </c>
      <c r="K52" s="139"/>
      <c r="L52" s="150"/>
      <c r="M52" s="106"/>
    </row>
    <row r="53" spans="1:13" s="107" customFormat="1" ht="75" customHeight="1">
      <c r="A53" s="128" t="s">
        <v>112</v>
      </c>
      <c r="B53" s="129">
        <v>578.20000000000005</v>
      </c>
      <c r="C53" s="129"/>
      <c r="D53" s="148">
        <f>E53+G53</f>
        <v>44.9</v>
      </c>
      <c r="E53" s="125"/>
      <c r="F53" s="129">
        <v>0</v>
      </c>
      <c r="G53" s="120">
        <v>44.9</v>
      </c>
      <c r="H53" s="149"/>
      <c r="I53" s="120">
        <f t="shared" si="2"/>
        <v>44.9</v>
      </c>
      <c r="J53" s="112">
        <f t="shared" si="3"/>
        <v>7.7654790729851255</v>
      </c>
      <c r="K53" s="139"/>
      <c r="L53" s="150"/>
      <c r="M53" s="106"/>
    </row>
    <row r="54" spans="1:13" s="107" customFormat="1" ht="48" customHeight="1">
      <c r="A54" s="128" t="s">
        <v>113</v>
      </c>
      <c r="B54" s="129">
        <v>0</v>
      </c>
      <c r="C54" s="129">
        <f>SUM(C55:C56)</f>
        <v>0</v>
      </c>
      <c r="D54" s="129">
        <f>SUM(D55:D56)</f>
        <v>0</v>
      </c>
      <c r="E54" s="129">
        <f>SUM(E55:E56)</f>
        <v>0</v>
      </c>
      <c r="F54" s="129">
        <v>0</v>
      </c>
      <c r="G54" s="129">
        <v>3791.5</v>
      </c>
      <c r="H54" s="149">
        <f>H55+H56</f>
        <v>0</v>
      </c>
      <c r="I54" s="120">
        <f t="shared" si="2"/>
        <v>3791.5</v>
      </c>
      <c r="J54" s="112">
        <v>0</v>
      </c>
      <c r="K54" s="113"/>
      <c r="L54" s="113"/>
      <c r="M54" s="106"/>
    </row>
    <row r="55" spans="1:13" s="107" customFormat="1" ht="72" hidden="1" customHeight="1">
      <c r="A55" s="132" t="s">
        <v>114</v>
      </c>
      <c r="B55" s="136">
        <v>19950.900000000001</v>
      </c>
      <c r="C55" s="136"/>
      <c r="D55" s="134"/>
      <c r="E55" s="135"/>
      <c r="F55" s="136">
        <f>5590.9+4410</f>
        <v>10000.9</v>
      </c>
      <c r="G55" s="146">
        <v>18918.7</v>
      </c>
      <c r="H55" s="147"/>
      <c r="I55" s="120">
        <f t="shared" si="2"/>
        <v>8917.8000000000011</v>
      </c>
      <c r="J55" s="112">
        <f t="shared" si="3"/>
        <v>94.826298562972084</v>
      </c>
      <c r="K55" s="139"/>
      <c r="L55" s="141"/>
      <c r="M55" s="106"/>
    </row>
    <row r="56" spans="1:13" s="107" customFormat="1" ht="98.25" hidden="1" customHeight="1">
      <c r="A56" s="132" t="s">
        <v>115</v>
      </c>
      <c r="B56" s="136">
        <v>3723.7</v>
      </c>
      <c r="C56" s="136"/>
      <c r="D56" s="134"/>
      <c r="E56" s="135"/>
      <c r="F56" s="136">
        <v>3723.7</v>
      </c>
      <c r="G56" s="146">
        <v>3862.4</v>
      </c>
      <c r="H56" s="147"/>
      <c r="I56" s="120">
        <f t="shared" si="2"/>
        <v>138.70000000000027</v>
      </c>
      <c r="J56" s="112">
        <f t="shared" si="3"/>
        <v>103.72478985954831</v>
      </c>
      <c r="K56" s="139"/>
      <c r="L56" s="141"/>
      <c r="M56" s="106"/>
    </row>
    <row r="57" spans="1:13" s="107" customFormat="1" ht="60.75" customHeight="1">
      <c r="A57" s="128" t="s">
        <v>116</v>
      </c>
      <c r="B57" s="129">
        <v>24264.799999999999</v>
      </c>
      <c r="C57" s="129"/>
      <c r="D57" s="148"/>
      <c r="E57" s="125"/>
      <c r="F57" s="129">
        <v>1664.8</v>
      </c>
      <c r="G57" s="120">
        <v>1442.8</v>
      </c>
      <c r="H57" s="149"/>
      <c r="I57" s="120">
        <f t="shared" si="2"/>
        <v>-222</v>
      </c>
      <c r="J57" s="112">
        <f t="shared" si="3"/>
        <v>5.9460617849724704</v>
      </c>
      <c r="K57" s="139"/>
      <c r="L57" s="141"/>
      <c r="M57" s="106"/>
    </row>
    <row r="58" spans="1:13" s="107" customFormat="1" ht="53.25" customHeight="1">
      <c r="A58" s="115" t="s">
        <v>117</v>
      </c>
      <c r="B58" s="116">
        <f>16039.9+61.3</f>
        <v>16101.199999999999</v>
      </c>
      <c r="C58" s="116">
        <v>2043.5</v>
      </c>
      <c r="D58" s="117">
        <f t="shared" ref="D58:D65" si="13">E58+G58</f>
        <v>5955.1</v>
      </c>
      <c r="E58" s="117"/>
      <c r="F58" s="116">
        <v>3940.5</v>
      </c>
      <c r="G58" s="120">
        <v>5955.1</v>
      </c>
      <c r="H58" s="149"/>
      <c r="I58" s="120">
        <f t="shared" si="2"/>
        <v>2014.6000000000004</v>
      </c>
      <c r="J58" s="112">
        <f t="shared" si="3"/>
        <v>36.985442078851271</v>
      </c>
      <c r="K58" s="121"/>
      <c r="L58" s="122"/>
      <c r="M58" s="106"/>
    </row>
    <row r="59" spans="1:13" s="107" customFormat="1" ht="3" hidden="1" customHeight="1">
      <c r="A59" s="142" t="s">
        <v>118</v>
      </c>
      <c r="B59" s="143">
        <v>539.1</v>
      </c>
      <c r="C59" s="143"/>
      <c r="D59" s="117">
        <f t="shared" si="13"/>
        <v>0</v>
      </c>
      <c r="E59" s="144"/>
      <c r="F59" s="143"/>
      <c r="G59" s="120"/>
      <c r="H59" s="147"/>
      <c r="I59" s="120">
        <f t="shared" si="2"/>
        <v>0</v>
      </c>
      <c r="J59" s="112">
        <f t="shared" si="3"/>
        <v>0</v>
      </c>
      <c r="K59" s="121"/>
      <c r="L59" s="122"/>
      <c r="M59" s="106"/>
    </row>
    <row r="60" spans="1:13" s="107" customFormat="1" ht="23.25" hidden="1" customHeight="1">
      <c r="A60" s="142" t="s">
        <v>119</v>
      </c>
      <c r="B60" s="143">
        <v>30.6</v>
      </c>
      <c r="C60" s="143"/>
      <c r="D60" s="117">
        <f t="shared" si="13"/>
        <v>0</v>
      </c>
      <c r="E60" s="144"/>
      <c r="F60" s="143"/>
      <c r="G60" s="120"/>
      <c r="H60" s="147"/>
      <c r="I60" s="120">
        <f t="shared" si="2"/>
        <v>0</v>
      </c>
      <c r="J60" s="112">
        <f t="shared" si="3"/>
        <v>0</v>
      </c>
      <c r="K60" s="121"/>
      <c r="L60" s="122"/>
      <c r="M60" s="106"/>
    </row>
    <row r="61" spans="1:13" s="107" customFormat="1" ht="57" customHeight="1">
      <c r="A61" s="115" t="s">
        <v>120</v>
      </c>
      <c r="B61" s="116">
        <v>0</v>
      </c>
      <c r="C61" s="116"/>
      <c r="D61" s="117">
        <f t="shared" si="13"/>
        <v>-20.9</v>
      </c>
      <c r="E61" s="130"/>
      <c r="F61" s="116">
        <v>0</v>
      </c>
      <c r="G61" s="120">
        <v>-20.9</v>
      </c>
      <c r="H61" s="149"/>
      <c r="I61" s="120">
        <f t="shared" si="2"/>
        <v>-20.9</v>
      </c>
      <c r="J61" s="112">
        <v>0</v>
      </c>
      <c r="K61" s="121"/>
      <c r="L61" s="122"/>
      <c r="M61" s="106"/>
    </row>
    <row r="62" spans="1:13" s="107" customFormat="1" ht="66" hidden="1" customHeight="1">
      <c r="A62" s="115" t="s">
        <v>121</v>
      </c>
      <c r="B62" s="116"/>
      <c r="C62" s="116">
        <v>114.9</v>
      </c>
      <c r="D62" s="117">
        <f t="shared" si="13"/>
        <v>0</v>
      </c>
      <c r="E62" s="130"/>
      <c r="F62" s="116"/>
      <c r="G62" s="130">
        <f>SUM(K62:L62)</f>
        <v>0</v>
      </c>
      <c r="H62" s="109"/>
      <c r="I62" s="120">
        <f t="shared" si="2"/>
        <v>0</v>
      </c>
      <c r="J62" s="112" t="e">
        <f t="shared" si="3"/>
        <v>#DIV/0!</v>
      </c>
      <c r="K62" s="121"/>
      <c r="L62" s="122"/>
      <c r="M62" s="106"/>
    </row>
    <row r="63" spans="1:13" s="153" customFormat="1" ht="66" hidden="1" customHeight="1">
      <c r="A63" s="132" t="s">
        <v>122</v>
      </c>
      <c r="B63" s="136"/>
      <c r="C63" s="136"/>
      <c r="D63" s="117">
        <f t="shared" si="13"/>
        <v>0</v>
      </c>
      <c r="E63" s="130"/>
      <c r="F63" s="136"/>
      <c r="G63" s="117">
        <f>SUM(K63:L63)</f>
        <v>0</v>
      </c>
      <c r="H63" s="151"/>
      <c r="I63" s="120">
        <f t="shared" si="2"/>
        <v>0</v>
      </c>
      <c r="J63" s="112" t="e">
        <f t="shared" si="3"/>
        <v>#DIV/0!</v>
      </c>
      <c r="K63" s="139"/>
      <c r="L63" s="141"/>
      <c r="M63" s="152"/>
    </row>
    <row r="64" spans="1:13" s="153" customFormat="1" ht="63.75" hidden="1" customHeight="1">
      <c r="A64" s="115" t="s">
        <v>123</v>
      </c>
      <c r="B64" s="136"/>
      <c r="C64" s="136"/>
      <c r="D64" s="117">
        <f t="shared" si="13"/>
        <v>0</v>
      </c>
      <c r="E64" s="130"/>
      <c r="F64" s="136"/>
      <c r="G64" s="117">
        <f>SUM(K64:L64)</f>
        <v>0</v>
      </c>
      <c r="H64" s="151"/>
      <c r="I64" s="120">
        <f t="shared" si="2"/>
        <v>0</v>
      </c>
      <c r="J64" s="112" t="e">
        <f t="shared" si="3"/>
        <v>#DIV/0!</v>
      </c>
      <c r="K64" s="139"/>
      <c r="L64" s="141"/>
      <c r="M64" s="152"/>
    </row>
    <row r="65" spans="1:13" s="153" customFormat="1" ht="54.75" customHeight="1">
      <c r="A65" s="115" t="s">
        <v>124</v>
      </c>
      <c r="B65" s="136">
        <v>0</v>
      </c>
      <c r="C65" s="136"/>
      <c r="D65" s="117">
        <f t="shared" si="13"/>
        <v>-37.700000000000003</v>
      </c>
      <c r="E65" s="130"/>
      <c r="F65" s="136">
        <v>0</v>
      </c>
      <c r="G65" s="118">
        <v>-37.700000000000003</v>
      </c>
      <c r="H65" s="154"/>
      <c r="I65" s="120">
        <f t="shared" si="2"/>
        <v>-37.700000000000003</v>
      </c>
      <c r="J65" s="112">
        <v>0</v>
      </c>
      <c r="K65" s="139"/>
      <c r="L65" s="141"/>
      <c r="M65" s="152"/>
    </row>
    <row r="66" spans="1:13" s="87" customFormat="1">
      <c r="A66" s="157"/>
      <c r="B66" s="158"/>
      <c r="C66" s="158"/>
      <c r="D66" s="159"/>
      <c r="E66" s="163"/>
      <c r="F66" s="162"/>
      <c r="G66" s="161"/>
      <c r="H66" s="162"/>
      <c r="I66" s="160"/>
      <c r="J66" s="162"/>
      <c r="K66" s="86"/>
      <c r="L66" s="155"/>
    </row>
    <row r="67" spans="1:13" s="87" customFormat="1">
      <c r="A67" s="157"/>
      <c r="B67" s="158"/>
      <c r="C67" s="158"/>
      <c r="D67" s="159"/>
      <c r="E67" s="163"/>
      <c r="F67" s="162"/>
      <c r="G67" s="161"/>
      <c r="H67" s="162"/>
      <c r="I67" s="160"/>
      <c r="J67" s="162"/>
      <c r="K67" s="86"/>
      <c r="L67" s="164"/>
    </row>
    <row r="68" spans="1:13" s="87" customFormat="1">
      <c r="A68" s="162"/>
      <c r="B68" s="158"/>
      <c r="C68" s="158"/>
      <c r="D68" s="166"/>
      <c r="E68" s="163"/>
      <c r="F68" s="162"/>
      <c r="G68" s="161"/>
      <c r="H68" s="162"/>
      <c r="I68" s="160"/>
      <c r="J68" s="162"/>
      <c r="K68" s="86"/>
      <c r="L68" s="164"/>
    </row>
    <row r="69" spans="1:13" s="87" customFormat="1">
      <c r="A69" s="162"/>
      <c r="B69" s="158"/>
      <c r="C69" s="158"/>
      <c r="D69" s="166"/>
      <c r="E69" s="163"/>
      <c r="F69" s="162"/>
      <c r="G69" s="161"/>
      <c r="H69" s="162"/>
      <c r="I69" s="160"/>
      <c r="J69" s="160"/>
      <c r="K69" s="86"/>
      <c r="L69" s="164"/>
    </row>
    <row r="70" spans="1:13" s="87" customFormat="1">
      <c r="A70" s="162"/>
      <c r="B70" s="158"/>
      <c r="C70" s="158"/>
      <c r="D70" s="166"/>
      <c r="E70" s="163"/>
      <c r="F70" s="162"/>
      <c r="G70" s="161"/>
      <c r="H70" s="162"/>
      <c r="I70" s="160"/>
      <c r="J70" s="162"/>
      <c r="K70" s="86"/>
      <c r="L70" s="167"/>
    </row>
    <row r="71" spans="1:13" s="87" customFormat="1">
      <c r="A71" s="162"/>
      <c r="B71" s="158"/>
      <c r="C71" s="158"/>
      <c r="D71" s="166"/>
      <c r="E71" s="163"/>
      <c r="F71" s="162"/>
      <c r="G71" s="161"/>
      <c r="H71" s="162"/>
      <c r="I71" s="160"/>
      <c r="J71" s="162"/>
      <c r="K71" s="86"/>
      <c r="L71" s="155"/>
    </row>
    <row r="72" spans="1:13" s="87" customFormat="1" ht="90">
      <c r="A72" s="162"/>
      <c r="B72" s="158"/>
      <c r="C72" s="158"/>
      <c r="D72" s="166"/>
      <c r="E72" s="163"/>
      <c r="F72" s="162"/>
      <c r="G72" s="168"/>
      <c r="H72" s="162"/>
      <c r="I72" s="160"/>
      <c r="J72" s="162"/>
      <c r="K72" s="86"/>
      <c r="L72" s="156"/>
    </row>
    <row r="73" spans="1:13" s="87" customFormat="1">
      <c r="A73" s="162"/>
      <c r="B73" s="169"/>
      <c r="C73" s="169"/>
      <c r="D73" s="170"/>
      <c r="E73" s="166"/>
      <c r="F73" s="170"/>
      <c r="G73" s="161"/>
      <c r="H73" s="170"/>
      <c r="I73" s="162"/>
      <c r="J73" s="162"/>
      <c r="K73" s="86"/>
      <c r="L73" s="156"/>
    </row>
    <row r="74" spans="1:13" s="87" customFormat="1">
      <c r="A74" s="162"/>
      <c r="B74" s="171"/>
      <c r="C74" s="171"/>
      <c r="D74" s="166"/>
      <c r="E74" s="166"/>
      <c r="F74" s="170"/>
      <c r="G74" s="161"/>
      <c r="H74" s="170"/>
      <c r="I74" s="160"/>
      <c r="J74" s="162"/>
      <c r="K74" s="86"/>
      <c r="L74" s="156"/>
    </row>
    <row r="75" spans="1:13" s="87" customFormat="1">
      <c r="A75" s="162"/>
      <c r="B75" s="171"/>
      <c r="C75" s="171"/>
      <c r="D75" s="166"/>
      <c r="E75" s="166"/>
      <c r="F75" s="170"/>
      <c r="G75" s="161"/>
      <c r="H75" s="170"/>
      <c r="I75" s="170"/>
      <c r="J75" s="162"/>
      <c r="K75" s="86"/>
      <c r="L75" s="156"/>
    </row>
    <row r="76" spans="1:13" s="87" customFormat="1">
      <c r="A76" s="162"/>
      <c r="B76" s="171"/>
      <c r="C76" s="171"/>
      <c r="D76" s="166"/>
      <c r="E76" s="166"/>
      <c r="F76" s="170"/>
      <c r="G76" s="161"/>
      <c r="H76" s="170"/>
      <c r="I76" s="170"/>
      <c r="J76" s="162"/>
      <c r="K76" s="86"/>
      <c r="L76" s="156"/>
    </row>
    <row r="77" spans="1:13" s="87" customFormat="1">
      <c r="A77" s="162"/>
      <c r="B77" s="171"/>
      <c r="C77" s="171"/>
      <c r="D77" s="166"/>
      <c r="E77" s="166"/>
      <c r="F77" s="170"/>
      <c r="G77" s="161"/>
      <c r="H77" s="170"/>
      <c r="I77" s="170"/>
      <c r="J77" s="162"/>
      <c r="K77" s="86"/>
      <c r="L77" s="156"/>
    </row>
    <row r="78" spans="1:13" s="87" customFormat="1">
      <c r="A78" s="162"/>
      <c r="B78" s="171"/>
      <c r="C78" s="171"/>
      <c r="D78" s="166"/>
      <c r="E78" s="166"/>
      <c r="F78" s="170"/>
      <c r="G78" s="161"/>
      <c r="H78" s="170"/>
      <c r="I78" s="170"/>
      <c r="J78" s="162"/>
      <c r="K78" s="86"/>
      <c r="L78" s="156"/>
    </row>
    <row r="79" spans="1:13" s="87" customFormat="1">
      <c r="A79" s="162"/>
      <c r="B79" s="166"/>
      <c r="C79" s="166"/>
      <c r="D79" s="166"/>
      <c r="E79" s="166"/>
      <c r="F79" s="170"/>
      <c r="G79" s="170"/>
      <c r="H79" s="170"/>
      <c r="I79" s="170"/>
      <c r="J79" s="162"/>
      <c r="K79" s="86"/>
      <c r="L79" s="156"/>
    </row>
    <row r="80" spans="1:13" s="87" customFormat="1">
      <c r="A80" s="162"/>
      <c r="B80" s="166"/>
      <c r="C80" s="166"/>
      <c r="D80" s="166"/>
      <c r="E80" s="170"/>
      <c r="F80" s="170"/>
      <c r="G80" s="170"/>
      <c r="H80" s="170"/>
      <c r="I80" s="170"/>
      <c r="J80" s="162"/>
      <c r="K80" s="86"/>
      <c r="L80" s="156"/>
    </row>
    <row r="81" spans="1:12" s="87" customFormat="1">
      <c r="A81" s="162"/>
      <c r="B81" s="166"/>
      <c r="C81" s="166"/>
      <c r="D81" s="166"/>
      <c r="E81" s="166"/>
      <c r="F81" s="170"/>
      <c r="G81" s="170"/>
      <c r="H81" s="170"/>
      <c r="I81" s="170"/>
      <c r="J81" s="162"/>
      <c r="K81" s="86"/>
      <c r="L81" s="156"/>
    </row>
    <row r="82" spans="1:12" s="87" customFormat="1">
      <c r="A82" s="162"/>
      <c r="B82" s="170"/>
      <c r="C82" s="170"/>
      <c r="D82" s="170"/>
      <c r="E82" s="166"/>
      <c r="F82" s="170"/>
      <c r="G82" s="170"/>
      <c r="H82" s="170"/>
      <c r="I82" s="170"/>
      <c r="J82" s="162"/>
      <c r="K82" s="86"/>
      <c r="L82" s="156"/>
    </row>
    <row r="83" spans="1:12" s="87" customFormat="1">
      <c r="A83" s="162"/>
      <c r="B83" s="170"/>
      <c r="C83" s="170"/>
      <c r="D83" s="170"/>
      <c r="E83" s="166"/>
      <c r="F83" s="170"/>
      <c r="G83" s="170"/>
      <c r="H83" s="170"/>
      <c r="I83" s="170"/>
      <c r="J83" s="162"/>
      <c r="K83" s="86"/>
      <c r="L83" s="167"/>
    </row>
    <row r="84" spans="1:12" s="87" customFormat="1">
      <c r="A84" s="162"/>
      <c r="B84" s="170"/>
      <c r="C84" s="170"/>
      <c r="D84" s="170"/>
      <c r="E84" s="166"/>
      <c r="F84" s="170"/>
      <c r="G84" s="170"/>
      <c r="H84" s="170"/>
      <c r="I84" s="170"/>
      <c r="J84" s="162"/>
      <c r="K84" s="86"/>
      <c r="L84" s="155"/>
    </row>
    <row r="85" spans="1:12" s="87" customFormat="1">
      <c r="A85" s="162"/>
      <c r="B85" s="170"/>
      <c r="C85" s="170"/>
      <c r="D85" s="170"/>
      <c r="E85" s="170"/>
      <c r="F85" s="170"/>
      <c r="G85" s="170"/>
      <c r="H85" s="170"/>
      <c r="I85" s="170"/>
      <c r="J85" s="162"/>
      <c r="K85" s="86"/>
      <c r="L85" s="155"/>
    </row>
    <row r="86" spans="1:12" s="87" customFormat="1">
      <c r="A86" s="162"/>
      <c r="B86" s="170"/>
      <c r="C86" s="170"/>
      <c r="D86" s="170"/>
      <c r="E86" s="170"/>
      <c r="F86" s="170"/>
      <c r="G86" s="165"/>
      <c r="H86" s="170"/>
      <c r="I86" s="170"/>
      <c r="J86" s="162"/>
      <c r="K86" s="86"/>
      <c r="L86" s="155"/>
    </row>
    <row r="87" spans="1:12" s="87" customFormat="1">
      <c r="A87" s="162"/>
      <c r="B87" s="170"/>
      <c r="C87" s="170"/>
      <c r="D87" s="170"/>
      <c r="E87" s="170"/>
      <c r="F87" s="170"/>
      <c r="G87" s="165"/>
      <c r="H87" s="170"/>
      <c r="I87" s="170"/>
      <c r="J87" s="162"/>
      <c r="K87" s="86"/>
      <c r="L87" s="156"/>
    </row>
    <row r="88" spans="1:12" s="87" customFormat="1">
      <c r="A88" s="162"/>
      <c r="B88" s="170"/>
      <c r="C88" s="170"/>
      <c r="D88" s="170"/>
      <c r="E88" s="170"/>
      <c r="F88" s="170"/>
      <c r="G88" s="165"/>
      <c r="H88" s="170"/>
      <c r="I88" s="170"/>
      <c r="J88" s="162"/>
      <c r="K88" s="86"/>
      <c r="L88" s="156"/>
    </row>
    <row r="89" spans="1:12" s="87" customFormat="1">
      <c r="A89" s="162"/>
      <c r="B89" s="170"/>
      <c r="C89" s="170"/>
      <c r="D89" s="170"/>
      <c r="E89" s="170"/>
      <c r="F89" s="170"/>
      <c r="G89" s="165"/>
      <c r="H89" s="170"/>
      <c r="I89" s="170"/>
      <c r="J89" s="162"/>
      <c r="K89" s="86"/>
      <c r="L89" s="167"/>
    </row>
    <row r="90" spans="1:12" s="87" customFormat="1">
      <c r="A90" s="162"/>
      <c r="B90" s="170"/>
      <c r="C90" s="170"/>
      <c r="D90" s="170"/>
      <c r="E90" s="170"/>
      <c r="F90" s="170"/>
      <c r="G90" s="165"/>
      <c r="H90" s="170"/>
      <c r="I90" s="170"/>
      <c r="J90" s="162"/>
      <c r="K90" s="86"/>
      <c r="L90" s="86"/>
    </row>
    <row r="91" spans="1:12" s="87" customFormat="1">
      <c r="A91" s="162"/>
      <c r="B91" s="170"/>
      <c r="C91" s="170"/>
      <c r="D91" s="170"/>
      <c r="E91" s="170"/>
      <c r="F91" s="170"/>
      <c r="G91" s="165"/>
      <c r="H91" s="170"/>
      <c r="I91" s="170"/>
      <c r="J91" s="162"/>
      <c r="K91" s="86"/>
      <c r="L91" s="86"/>
    </row>
    <row r="92" spans="1:12" s="87" customFormat="1">
      <c r="A92" s="162"/>
      <c r="B92" s="170"/>
      <c r="C92" s="170"/>
      <c r="D92" s="170"/>
      <c r="E92" s="170"/>
      <c r="F92" s="170"/>
      <c r="G92" s="165"/>
      <c r="H92" s="170"/>
      <c r="I92" s="170"/>
      <c r="J92" s="162"/>
      <c r="K92" s="86"/>
      <c r="L92" s="86"/>
    </row>
    <row r="93" spans="1:12" s="87" customFormat="1">
      <c r="A93" s="162"/>
      <c r="B93" s="170"/>
      <c r="C93" s="170"/>
      <c r="D93" s="170"/>
      <c r="E93" s="170"/>
      <c r="F93" s="170"/>
      <c r="G93" s="165"/>
      <c r="H93" s="170"/>
      <c r="I93" s="170"/>
      <c r="J93" s="162"/>
      <c r="K93" s="86"/>
      <c r="L93" s="86"/>
    </row>
    <row r="94" spans="1:12" s="87" customFormat="1">
      <c r="A94" s="162"/>
      <c r="B94" s="170"/>
      <c r="C94" s="170"/>
      <c r="D94" s="170"/>
      <c r="E94" s="170"/>
      <c r="F94" s="170"/>
      <c r="G94" s="165"/>
      <c r="H94" s="170"/>
      <c r="I94" s="170"/>
      <c r="J94" s="162"/>
      <c r="K94" s="86"/>
      <c r="L94" s="86"/>
    </row>
    <row r="95" spans="1:12" s="87" customFormat="1">
      <c r="A95" s="162"/>
      <c r="B95" s="170"/>
      <c r="C95" s="170"/>
      <c r="D95" s="170"/>
      <c r="E95" s="170"/>
      <c r="F95" s="170"/>
      <c r="G95" s="165"/>
      <c r="H95" s="170"/>
      <c r="I95" s="170"/>
      <c r="J95" s="162"/>
      <c r="K95" s="86"/>
      <c r="L95" s="86"/>
    </row>
    <row r="96" spans="1:12" s="87" customFormat="1">
      <c r="A96" s="162"/>
      <c r="B96" s="170"/>
      <c r="C96" s="170"/>
      <c r="D96" s="170"/>
      <c r="E96" s="170"/>
      <c r="F96" s="170"/>
      <c r="G96" s="165"/>
      <c r="H96" s="170"/>
      <c r="I96" s="170"/>
      <c r="J96" s="162"/>
      <c r="K96" s="86"/>
      <c r="L96" s="86"/>
    </row>
    <row r="97" spans="1:13" s="87" customFormat="1">
      <c r="A97" s="162"/>
      <c r="B97" s="170"/>
      <c r="C97" s="170"/>
      <c r="D97" s="170"/>
      <c r="E97" s="170"/>
      <c r="F97" s="170"/>
      <c r="G97" s="165"/>
      <c r="H97" s="170"/>
      <c r="I97" s="170"/>
      <c r="J97" s="162"/>
      <c r="K97" s="86"/>
      <c r="L97" s="86"/>
    </row>
    <row r="98" spans="1:13" s="87" customFormat="1">
      <c r="A98" s="162"/>
      <c r="B98" s="170"/>
      <c r="C98" s="170"/>
      <c r="D98" s="170"/>
      <c r="E98" s="170"/>
      <c r="F98" s="170"/>
      <c r="G98" s="165"/>
      <c r="H98" s="170"/>
      <c r="I98" s="170"/>
      <c r="J98" s="162"/>
      <c r="K98" s="86"/>
      <c r="L98" s="86"/>
    </row>
    <row r="99" spans="1:13" s="87" customFormat="1">
      <c r="A99" s="162"/>
      <c r="B99" s="170"/>
      <c r="C99" s="170"/>
      <c r="D99" s="170"/>
      <c r="E99" s="170"/>
      <c r="F99" s="170"/>
      <c r="G99" s="165"/>
      <c r="H99" s="170"/>
      <c r="I99" s="170"/>
      <c r="J99" s="162"/>
      <c r="K99" s="86"/>
      <c r="L99" s="86"/>
    </row>
    <row r="100" spans="1:13" s="87" customFormat="1">
      <c r="A100" s="162"/>
      <c r="B100" s="170"/>
      <c r="C100" s="170"/>
      <c r="D100" s="170"/>
      <c r="E100" s="170"/>
      <c r="F100" s="170"/>
      <c r="G100" s="165"/>
      <c r="H100" s="170"/>
      <c r="I100" s="170"/>
      <c r="J100" s="162"/>
      <c r="K100" s="86"/>
      <c r="L100" s="86"/>
    </row>
    <row r="101" spans="1:13" s="87" customFormat="1">
      <c r="A101" s="162"/>
      <c r="B101" s="170"/>
      <c r="C101" s="170"/>
      <c r="D101" s="170"/>
      <c r="E101" s="170"/>
      <c r="F101" s="170"/>
      <c r="G101" s="165"/>
      <c r="H101" s="170"/>
      <c r="I101" s="170"/>
      <c r="J101" s="162"/>
      <c r="K101" s="86"/>
      <c r="L101" s="86"/>
    </row>
    <row r="102" spans="1:13" s="87" customFormat="1">
      <c r="A102" s="162"/>
      <c r="B102" s="170"/>
      <c r="C102" s="170"/>
      <c r="D102" s="170"/>
      <c r="E102" s="170"/>
      <c r="F102" s="170"/>
      <c r="G102" s="165"/>
      <c r="H102" s="170"/>
      <c r="I102" s="170"/>
      <c r="J102" s="162"/>
      <c r="K102" s="86"/>
      <c r="L102" s="86"/>
    </row>
    <row r="103" spans="1:13" s="87" customFormat="1">
      <c r="A103" s="162"/>
      <c r="B103" s="170"/>
      <c r="C103" s="170"/>
      <c r="D103" s="170"/>
      <c r="E103" s="170"/>
      <c r="F103" s="170"/>
      <c r="G103" s="165"/>
      <c r="H103" s="170"/>
      <c r="I103" s="170"/>
      <c r="J103" s="162"/>
      <c r="K103" s="86"/>
      <c r="L103" s="86"/>
    </row>
    <row r="104" spans="1:13" s="162" customFormat="1">
      <c r="B104" s="170"/>
      <c r="C104" s="170"/>
      <c r="D104" s="170"/>
      <c r="E104" s="170"/>
      <c r="F104" s="170"/>
      <c r="G104" s="165"/>
      <c r="H104" s="170"/>
      <c r="I104" s="170"/>
      <c r="K104" s="86"/>
      <c r="L104" s="86"/>
      <c r="M104" s="87"/>
    </row>
    <row r="105" spans="1:13" s="162" customFormat="1">
      <c r="B105" s="170"/>
      <c r="C105" s="170"/>
      <c r="D105" s="170"/>
      <c r="E105" s="170"/>
      <c r="F105" s="170"/>
      <c r="G105" s="165"/>
      <c r="H105" s="170"/>
      <c r="I105" s="170"/>
      <c r="K105" s="86"/>
      <c r="L105" s="86"/>
      <c r="M105" s="87"/>
    </row>
    <row r="106" spans="1:13" s="162" customFormat="1">
      <c r="B106" s="170"/>
      <c r="C106" s="170"/>
      <c r="D106" s="170"/>
      <c r="E106" s="170"/>
      <c r="F106" s="170"/>
      <c r="G106" s="165"/>
      <c r="H106" s="170"/>
      <c r="I106" s="170"/>
      <c r="K106" s="86"/>
      <c r="L106" s="86"/>
      <c r="M106" s="87"/>
    </row>
    <row r="107" spans="1:13" s="162" customFormat="1">
      <c r="B107" s="170"/>
      <c r="C107" s="170"/>
      <c r="D107" s="170"/>
      <c r="E107" s="170"/>
      <c r="F107" s="170"/>
      <c r="G107" s="165"/>
      <c r="H107" s="170"/>
      <c r="I107" s="170"/>
      <c r="K107" s="86"/>
      <c r="L107" s="86"/>
      <c r="M107" s="87"/>
    </row>
    <row r="108" spans="1:13" s="162" customFormat="1">
      <c r="B108" s="170"/>
      <c r="C108" s="170"/>
      <c r="D108" s="170"/>
      <c r="E108" s="170"/>
      <c r="F108" s="170"/>
      <c r="G108" s="165"/>
      <c r="H108" s="170"/>
      <c r="I108" s="170"/>
      <c r="K108" s="86"/>
      <c r="L108" s="86"/>
      <c r="M108" s="87"/>
    </row>
    <row r="109" spans="1:13" s="162" customFormat="1">
      <c r="B109" s="170"/>
      <c r="C109" s="170"/>
      <c r="D109" s="170"/>
      <c r="E109" s="170"/>
      <c r="F109" s="170"/>
      <c r="G109" s="165"/>
      <c r="H109" s="170"/>
      <c r="I109" s="170"/>
      <c r="K109" s="86"/>
      <c r="L109" s="86"/>
      <c r="M109" s="87"/>
    </row>
    <row r="110" spans="1:13" s="162" customFormat="1">
      <c r="B110" s="170"/>
      <c r="C110" s="170"/>
      <c r="D110" s="170"/>
      <c r="E110" s="170"/>
      <c r="F110" s="170"/>
      <c r="G110" s="165"/>
      <c r="H110" s="170"/>
      <c r="I110" s="170"/>
      <c r="K110" s="86"/>
      <c r="L110" s="86"/>
      <c r="M110" s="87"/>
    </row>
    <row r="111" spans="1:13" s="162" customFormat="1">
      <c r="B111" s="170"/>
      <c r="C111" s="170"/>
      <c r="D111" s="170"/>
      <c r="E111" s="170"/>
      <c r="F111" s="170"/>
      <c r="G111" s="165"/>
      <c r="H111" s="170"/>
      <c r="I111" s="170"/>
      <c r="K111" s="86"/>
      <c r="L111" s="86"/>
      <c r="M111" s="87"/>
    </row>
    <row r="112" spans="1:13" s="162" customFormat="1">
      <c r="B112" s="170"/>
      <c r="C112" s="170"/>
      <c r="D112" s="170"/>
      <c r="E112" s="170"/>
      <c r="F112" s="170"/>
      <c r="G112" s="165"/>
      <c r="H112" s="170"/>
      <c r="I112" s="170"/>
      <c r="K112" s="86"/>
      <c r="L112" s="86"/>
      <c r="M112" s="87"/>
    </row>
    <row r="113" spans="7:13" s="162" customFormat="1">
      <c r="G113" s="161"/>
      <c r="K113" s="86"/>
      <c r="L113" s="86"/>
      <c r="M113" s="87"/>
    </row>
    <row r="114" spans="7:13" s="162" customFormat="1">
      <c r="G114" s="161"/>
      <c r="K114" s="86"/>
      <c r="L114" s="86"/>
      <c r="M114" s="87"/>
    </row>
    <row r="115" spans="7:13" s="162" customFormat="1">
      <c r="G115" s="161"/>
      <c r="K115" s="86"/>
      <c r="L115" s="86"/>
      <c r="M115" s="87"/>
    </row>
    <row r="116" spans="7:13" s="162" customFormat="1">
      <c r="G116" s="161"/>
      <c r="K116" s="86"/>
      <c r="L116" s="86"/>
      <c r="M116" s="87"/>
    </row>
    <row r="117" spans="7:13" s="162" customFormat="1">
      <c r="G117" s="161"/>
      <c r="K117" s="86"/>
      <c r="L117" s="86"/>
      <c r="M117" s="87"/>
    </row>
    <row r="118" spans="7:13" s="162" customFormat="1">
      <c r="G118" s="161"/>
      <c r="K118" s="86"/>
      <c r="L118" s="86"/>
      <c r="M118" s="87"/>
    </row>
    <row r="119" spans="7:13" s="162" customFormat="1">
      <c r="G119" s="161"/>
      <c r="K119" s="86"/>
      <c r="L119" s="86"/>
      <c r="M119" s="87"/>
    </row>
    <row r="120" spans="7:13" s="162" customFormat="1">
      <c r="G120" s="161"/>
      <c r="K120" s="86"/>
      <c r="L120" s="86"/>
      <c r="M120" s="87"/>
    </row>
    <row r="121" spans="7:13" s="162" customFormat="1">
      <c r="G121" s="161"/>
      <c r="K121" s="86"/>
      <c r="L121" s="86"/>
      <c r="M121" s="87"/>
    </row>
    <row r="122" spans="7:13" s="162" customFormat="1">
      <c r="G122" s="161"/>
      <c r="K122" s="86"/>
      <c r="L122" s="86"/>
      <c r="M122" s="87"/>
    </row>
    <row r="123" spans="7:13" s="162" customFormat="1">
      <c r="G123" s="161"/>
      <c r="K123" s="86"/>
      <c r="L123" s="86"/>
      <c r="M123" s="87"/>
    </row>
    <row r="124" spans="7:13" s="162" customFormat="1">
      <c r="G124" s="161"/>
      <c r="K124" s="86"/>
      <c r="L124" s="86"/>
      <c r="M124" s="87"/>
    </row>
    <row r="125" spans="7:13" s="162" customFormat="1">
      <c r="G125" s="161"/>
      <c r="K125" s="86"/>
      <c r="L125" s="86"/>
      <c r="M125" s="87"/>
    </row>
    <row r="126" spans="7:13" s="162" customFormat="1">
      <c r="G126" s="161"/>
      <c r="K126" s="86"/>
      <c r="L126" s="86"/>
      <c r="M126" s="87"/>
    </row>
    <row r="127" spans="7:13" s="162" customFormat="1">
      <c r="G127" s="161"/>
      <c r="K127" s="86"/>
      <c r="L127" s="86"/>
      <c r="M127" s="87"/>
    </row>
    <row r="128" spans="7:13" s="162" customFormat="1">
      <c r="G128" s="161"/>
      <c r="K128" s="86"/>
      <c r="L128" s="86"/>
      <c r="M128" s="87"/>
    </row>
    <row r="129" spans="7:13" s="162" customFormat="1">
      <c r="G129" s="161"/>
      <c r="K129" s="86"/>
      <c r="L129" s="86"/>
      <c r="M129" s="87"/>
    </row>
    <row r="130" spans="7:13" s="162" customFormat="1">
      <c r="G130" s="161"/>
      <c r="K130" s="86"/>
      <c r="L130" s="86"/>
      <c r="M130" s="87"/>
    </row>
    <row r="131" spans="7:13" s="162" customFormat="1">
      <c r="G131" s="161"/>
      <c r="K131" s="86"/>
      <c r="L131" s="86"/>
      <c r="M131" s="87"/>
    </row>
    <row r="132" spans="7:13" s="162" customFormat="1">
      <c r="G132" s="161"/>
      <c r="K132" s="86"/>
      <c r="L132" s="86"/>
      <c r="M132" s="87"/>
    </row>
    <row r="133" spans="7:13" s="162" customFormat="1">
      <c r="G133" s="161"/>
      <c r="K133" s="86"/>
      <c r="L133" s="86"/>
      <c r="M133" s="87"/>
    </row>
    <row r="134" spans="7:13" s="162" customFormat="1">
      <c r="G134" s="161"/>
      <c r="K134" s="86"/>
      <c r="L134" s="86"/>
      <c r="M134" s="87"/>
    </row>
    <row r="135" spans="7:13" s="162" customFormat="1">
      <c r="G135" s="161"/>
      <c r="K135" s="86"/>
      <c r="L135" s="86"/>
      <c r="M135" s="87"/>
    </row>
    <row r="136" spans="7:13" s="162" customFormat="1">
      <c r="G136" s="161"/>
      <c r="K136" s="86"/>
      <c r="L136" s="86"/>
      <c r="M136" s="87"/>
    </row>
    <row r="137" spans="7:13" s="162" customFormat="1">
      <c r="G137" s="161"/>
      <c r="K137" s="86"/>
      <c r="L137" s="86"/>
      <c r="M137" s="87"/>
    </row>
    <row r="138" spans="7:13" s="162" customFormat="1">
      <c r="G138" s="161"/>
      <c r="K138" s="86"/>
      <c r="L138" s="86"/>
      <c r="M138" s="87"/>
    </row>
    <row r="139" spans="7:13" s="162" customFormat="1">
      <c r="G139" s="161"/>
      <c r="K139" s="86"/>
      <c r="L139" s="86"/>
      <c r="M139" s="87"/>
    </row>
    <row r="140" spans="7:13" s="162" customFormat="1">
      <c r="G140" s="161"/>
      <c r="K140" s="86"/>
      <c r="L140" s="86"/>
      <c r="M140" s="87"/>
    </row>
    <row r="141" spans="7:13" s="162" customFormat="1">
      <c r="G141" s="161"/>
      <c r="K141" s="86"/>
      <c r="L141" s="86"/>
      <c r="M141" s="87"/>
    </row>
    <row r="142" spans="7:13" s="162" customFormat="1">
      <c r="G142" s="161"/>
      <c r="K142" s="86"/>
      <c r="L142" s="86"/>
      <c r="M142" s="87"/>
    </row>
    <row r="143" spans="7:13" s="162" customFormat="1">
      <c r="G143" s="161"/>
      <c r="K143" s="86"/>
      <c r="L143" s="86"/>
      <c r="M143" s="87"/>
    </row>
    <row r="144" spans="7:13" s="162" customFormat="1">
      <c r="G144" s="161"/>
      <c r="K144" s="86"/>
      <c r="L144" s="86"/>
      <c r="M144" s="87"/>
    </row>
    <row r="145" spans="7:13" s="162" customFormat="1">
      <c r="G145" s="161"/>
      <c r="K145" s="86"/>
      <c r="L145" s="86"/>
      <c r="M145" s="87"/>
    </row>
    <row r="146" spans="7:13" s="162" customFormat="1">
      <c r="G146" s="161"/>
      <c r="K146" s="86"/>
      <c r="L146" s="86"/>
      <c r="M146" s="87"/>
    </row>
    <row r="147" spans="7:13" s="162" customFormat="1">
      <c r="G147" s="161"/>
      <c r="K147" s="86"/>
      <c r="L147" s="86"/>
      <c r="M147" s="87"/>
    </row>
    <row r="148" spans="7:13" s="162" customFormat="1">
      <c r="G148" s="161"/>
      <c r="K148" s="86"/>
      <c r="L148" s="86"/>
      <c r="M148" s="87"/>
    </row>
    <row r="149" spans="7:13" s="162" customFormat="1">
      <c r="G149" s="161"/>
      <c r="K149" s="86"/>
      <c r="L149" s="86"/>
      <c r="M149" s="87"/>
    </row>
    <row r="150" spans="7:13" s="162" customFormat="1">
      <c r="G150" s="161"/>
      <c r="K150" s="86"/>
      <c r="L150" s="86"/>
      <c r="M150" s="87"/>
    </row>
    <row r="151" spans="7:13" s="162" customFormat="1">
      <c r="G151" s="161"/>
      <c r="K151" s="86"/>
      <c r="L151" s="86"/>
      <c r="M151" s="87"/>
    </row>
    <row r="152" spans="7:13" s="162" customFormat="1">
      <c r="G152" s="161"/>
      <c r="K152" s="86"/>
      <c r="L152" s="86"/>
      <c r="M152" s="87"/>
    </row>
    <row r="153" spans="7:13" s="162" customFormat="1">
      <c r="G153" s="161"/>
      <c r="K153" s="86"/>
      <c r="L153" s="86"/>
      <c r="M153" s="87"/>
    </row>
    <row r="154" spans="7:13" s="162" customFormat="1">
      <c r="G154" s="161"/>
      <c r="K154" s="86"/>
      <c r="L154" s="86"/>
      <c r="M154" s="87"/>
    </row>
    <row r="155" spans="7:13" s="162" customFormat="1">
      <c r="G155" s="161"/>
      <c r="K155" s="86"/>
      <c r="L155" s="86"/>
      <c r="M155" s="87"/>
    </row>
    <row r="156" spans="7:13" s="162" customFormat="1">
      <c r="G156" s="161"/>
      <c r="K156" s="86"/>
      <c r="L156" s="86"/>
      <c r="M156" s="87"/>
    </row>
    <row r="157" spans="7:13" s="162" customFormat="1">
      <c r="G157" s="161"/>
      <c r="K157" s="86"/>
      <c r="L157" s="86"/>
      <c r="M157" s="87"/>
    </row>
    <row r="158" spans="7:13" s="162" customFormat="1">
      <c r="G158" s="161"/>
      <c r="K158" s="86"/>
      <c r="L158" s="86"/>
      <c r="M158" s="87"/>
    </row>
    <row r="159" spans="7:13" s="162" customFormat="1">
      <c r="G159" s="161"/>
      <c r="K159" s="86"/>
      <c r="L159" s="86"/>
      <c r="M159" s="87"/>
    </row>
    <row r="160" spans="7:13" s="162" customFormat="1">
      <c r="G160" s="161"/>
      <c r="K160" s="86"/>
      <c r="L160" s="86"/>
      <c r="M160" s="87"/>
    </row>
    <row r="161" spans="7:13" s="162" customFormat="1">
      <c r="G161" s="161"/>
      <c r="K161" s="86"/>
      <c r="L161" s="86"/>
      <c r="M161" s="87"/>
    </row>
    <row r="162" spans="7:13" s="162" customFormat="1">
      <c r="G162" s="161"/>
      <c r="K162" s="86"/>
      <c r="L162" s="86"/>
      <c r="M162" s="87"/>
    </row>
    <row r="163" spans="7:13" s="162" customFormat="1">
      <c r="G163" s="161"/>
      <c r="K163" s="86"/>
      <c r="L163" s="86"/>
      <c r="M163" s="87"/>
    </row>
    <row r="164" spans="7:13" s="162" customFormat="1">
      <c r="G164" s="161"/>
      <c r="K164" s="86"/>
      <c r="L164" s="86"/>
      <c r="M164" s="87"/>
    </row>
    <row r="165" spans="7:13" s="162" customFormat="1">
      <c r="G165" s="161"/>
      <c r="K165" s="86"/>
      <c r="L165" s="86"/>
      <c r="M165" s="87"/>
    </row>
    <row r="166" spans="7:13" s="162" customFormat="1">
      <c r="G166" s="161"/>
      <c r="K166" s="86"/>
      <c r="L166" s="86"/>
      <c r="M166" s="87"/>
    </row>
    <row r="167" spans="7:13" s="162" customFormat="1">
      <c r="G167" s="161"/>
      <c r="K167" s="86"/>
      <c r="L167" s="86"/>
      <c r="M167" s="87"/>
    </row>
    <row r="168" spans="7:13" s="162" customFormat="1">
      <c r="G168" s="161"/>
      <c r="K168" s="86"/>
      <c r="L168" s="86"/>
      <c r="M168" s="87"/>
    </row>
    <row r="169" spans="7:13" s="162" customFormat="1">
      <c r="G169" s="161"/>
      <c r="K169" s="86"/>
      <c r="L169" s="86"/>
      <c r="M169" s="87"/>
    </row>
    <row r="170" spans="7:13" s="162" customFormat="1">
      <c r="G170" s="161"/>
      <c r="K170" s="86"/>
      <c r="L170" s="86"/>
      <c r="M170" s="87"/>
    </row>
    <row r="171" spans="7:13" s="162" customFormat="1">
      <c r="G171" s="161"/>
      <c r="K171" s="86"/>
      <c r="L171" s="86"/>
      <c r="M171" s="87"/>
    </row>
    <row r="172" spans="7:13" s="162" customFormat="1">
      <c r="G172" s="161"/>
      <c r="K172" s="86"/>
      <c r="L172" s="86"/>
      <c r="M172" s="87"/>
    </row>
    <row r="173" spans="7:13" s="162" customFormat="1">
      <c r="G173" s="161"/>
      <c r="K173" s="86"/>
      <c r="L173" s="86"/>
      <c r="M173" s="87"/>
    </row>
    <row r="174" spans="7:13" s="162" customFormat="1">
      <c r="G174" s="161"/>
      <c r="K174" s="86"/>
      <c r="L174" s="86"/>
      <c r="M174" s="87"/>
    </row>
    <row r="175" spans="7:13" s="162" customFormat="1">
      <c r="G175" s="161"/>
      <c r="K175" s="86"/>
      <c r="L175" s="86"/>
      <c r="M175" s="87"/>
    </row>
    <row r="176" spans="7:13" s="162" customFormat="1">
      <c r="G176" s="161"/>
      <c r="K176" s="86"/>
      <c r="L176" s="86"/>
      <c r="M176" s="87"/>
    </row>
    <row r="177" spans="7:13" s="162" customFormat="1">
      <c r="G177" s="161"/>
      <c r="K177" s="86"/>
      <c r="L177" s="86"/>
      <c r="M177" s="87"/>
    </row>
    <row r="178" spans="7:13" s="162" customFormat="1">
      <c r="G178" s="161"/>
      <c r="K178" s="86"/>
      <c r="L178" s="86"/>
      <c r="M178" s="87"/>
    </row>
    <row r="179" spans="7:13" s="162" customFormat="1">
      <c r="G179" s="161"/>
      <c r="K179" s="86"/>
      <c r="L179" s="86"/>
      <c r="M179" s="87"/>
    </row>
    <row r="180" spans="7:13" s="162" customFormat="1">
      <c r="G180" s="161"/>
      <c r="K180" s="86"/>
      <c r="L180" s="86"/>
      <c r="M180" s="87"/>
    </row>
    <row r="181" spans="7:13" s="162" customFormat="1">
      <c r="G181" s="161"/>
      <c r="K181" s="86"/>
      <c r="L181" s="86"/>
      <c r="M181" s="87"/>
    </row>
    <row r="182" spans="7:13" s="162" customFormat="1">
      <c r="G182" s="161"/>
      <c r="K182" s="86"/>
      <c r="L182" s="86"/>
      <c r="M182" s="87"/>
    </row>
    <row r="183" spans="7:13" s="162" customFormat="1">
      <c r="G183" s="161"/>
      <c r="K183" s="86"/>
      <c r="L183" s="86"/>
      <c r="M183" s="87"/>
    </row>
    <row r="184" spans="7:13" s="162" customFormat="1">
      <c r="G184" s="161"/>
      <c r="K184" s="86"/>
      <c r="L184" s="86"/>
      <c r="M184" s="87"/>
    </row>
    <row r="185" spans="7:13" s="162" customFormat="1">
      <c r="G185" s="161"/>
      <c r="K185" s="86"/>
      <c r="L185" s="86"/>
      <c r="M185" s="87"/>
    </row>
    <row r="186" spans="7:13" s="162" customFormat="1">
      <c r="G186" s="161"/>
      <c r="K186" s="86"/>
      <c r="L186" s="86"/>
      <c r="M186" s="87"/>
    </row>
    <row r="187" spans="7:13" s="162" customFormat="1">
      <c r="G187" s="161"/>
      <c r="K187" s="86"/>
      <c r="L187" s="86"/>
      <c r="M187" s="87"/>
    </row>
    <row r="188" spans="7:13" s="162" customFormat="1">
      <c r="G188" s="161"/>
      <c r="K188" s="86"/>
      <c r="L188" s="86"/>
      <c r="M188" s="87"/>
    </row>
    <row r="189" spans="7:13" s="162" customFormat="1">
      <c r="G189" s="161"/>
      <c r="K189" s="86"/>
      <c r="L189" s="86"/>
      <c r="M189" s="87"/>
    </row>
    <row r="190" spans="7:13" s="162" customFormat="1">
      <c r="G190" s="161"/>
      <c r="K190" s="86"/>
      <c r="L190" s="86"/>
      <c r="M190" s="87"/>
    </row>
    <row r="191" spans="7:13" s="162" customFormat="1">
      <c r="G191" s="161"/>
      <c r="K191" s="86"/>
      <c r="L191" s="86"/>
      <c r="M191" s="87"/>
    </row>
    <row r="192" spans="7:13" s="162" customFormat="1">
      <c r="G192" s="161"/>
      <c r="K192" s="86"/>
      <c r="L192" s="86"/>
      <c r="M192" s="87"/>
    </row>
    <row r="193" spans="7:13" s="162" customFormat="1">
      <c r="G193" s="161"/>
      <c r="K193" s="86"/>
      <c r="L193" s="86"/>
      <c r="M193" s="87"/>
    </row>
    <row r="194" spans="7:13" s="162" customFormat="1">
      <c r="G194" s="161"/>
      <c r="K194" s="86"/>
      <c r="L194" s="86"/>
      <c r="M194" s="87"/>
    </row>
    <row r="195" spans="7:13" s="162" customFormat="1">
      <c r="G195" s="161"/>
      <c r="K195" s="86"/>
      <c r="L195" s="86"/>
      <c r="M195" s="87"/>
    </row>
    <row r="196" spans="7:13" s="162" customFormat="1">
      <c r="G196" s="161"/>
      <c r="K196" s="86"/>
      <c r="L196" s="86"/>
      <c r="M196" s="87"/>
    </row>
    <row r="197" spans="7:13" s="162" customFormat="1">
      <c r="G197" s="161"/>
      <c r="K197" s="86"/>
      <c r="L197" s="86"/>
      <c r="M197" s="87"/>
    </row>
    <row r="198" spans="7:13" s="162" customFormat="1">
      <c r="G198" s="161"/>
      <c r="K198" s="86"/>
      <c r="L198" s="86"/>
      <c r="M198" s="87"/>
    </row>
    <row r="199" spans="7:13" s="162" customFormat="1">
      <c r="G199" s="161"/>
      <c r="K199" s="86"/>
      <c r="L199" s="86"/>
      <c r="M199" s="87"/>
    </row>
    <row r="200" spans="7:13" s="162" customFormat="1">
      <c r="G200" s="161"/>
      <c r="K200" s="86"/>
      <c r="L200" s="86"/>
      <c r="M200" s="87"/>
    </row>
    <row r="201" spans="7:13" s="162" customFormat="1">
      <c r="G201" s="161"/>
      <c r="K201" s="86"/>
      <c r="L201" s="86"/>
      <c r="M201" s="87"/>
    </row>
    <row r="202" spans="7:13" s="162" customFormat="1">
      <c r="G202" s="161"/>
      <c r="K202" s="86"/>
      <c r="L202" s="86"/>
      <c r="M202" s="87"/>
    </row>
    <row r="203" spans="7:13" s="162" customFormat="1">
      <c r="G203" s="161"/>
      <c r="K203" s="86"/>
      <c r="L203" s="86"/>
      <c r="M203" s="87"/>
    </row>
    <row r="204" spans="7:13" s="162" customFormat="1">
      <c r="G204" s="161"/>
      <c r="K204" s="86"/>
      <c r="L204" s="86"/>
      <c r="M204" s="87"/>
    </row>
    <row r="205" spans="7:13" s="162" customFormat="1">
      <c r="G205" s="161"/>
      <c r="K205" s="86"/>
      <c r="L205" s="86"/>
      <c r="M205" s="87"/>
    </row>
    <row r="206" spans="7:13" s="162" customFormat="1">
      <c r="G206" s="161"/>
      <c r="K206" s="86"/>
      <c r="L206" s="86"/>
      <c r="M206" s="87"/>
    </row>
    <row r="207" spans="7:13" s="162" customFormat="1">
      <c r="G207" s="161"/>
      <c r="K207" s="86"/>
      <c r="L207" s="86"/>
      <c r="M207" s="87"/>
    </row>
    <row r="208" spans="7:13" s="162" customFormat="1">
      <c r="G208" s="161"/>
      <c r="K208" s="86"/>
      <c r="L208" s="86"/>
      <c r="M208" s="87"/>
    </row>
    <row r="209" spans="7:13" s="162" customFormat="1">
      <c r="G209" s="161"/>
      <c r="K209" s="86"/>
      <c r="L209" s="86"/>
      <c r="M209" s="87"/>
    </row>
    <row r="210" spans="7:13" s="162" customFormat="1">
      <c r="G210" s="161"/>
      <c r="K210" s="86"/>
      <c r="L210" s="86"/>
      <c r="M210" s="87"/>
    </row>
    <row r="211" spans="7:13" s="162" customFormat="1">
      <c r="G211" s="161"/>
      <c r="K211" s="86"/>
      <c r="L211" s="86"/>
      <c r="M211" s="87"/>
    </row>
    <row r="212" spans="7:13" s="162" customFormat="1">
      <c r="G212" s="161"/>
      <c r="K212" s="86"/>
      <c r="L212" s="86"/>
      <c r="M212" s="87"/>
    </row>
    <row r="213" spans="7:13" s="162" customFormat="1">
      <c r="G213" s="161"/>
      <c r="K213" s="86"/>
      <c r="L213" s="86"/>
      <c r="M213" s="87"/>
    </row>
    <row r="214" spans="7:13" s="162" customFormat="1">
      <c r="G214" s="161"/>
      <c r="K214" s="86"/>
      <c r="L214" s="86"/>
      <c r="M214" s="87"/>
    </row>
    <row r="215" spans="7:13" s="162" customFormat="1">
      <c r="G215" s="161"/>
      <c r="K215" s="86"/>
      <c r="L215" s="86"/>
      <c r="M215" s="87"/>
    </row>
    <row r="216" spans="7:13" s="162" customFormat="1">
      <c r="G216" s="161"/>
      <c r="K216" s="86"/>
      <c r="L216" s="86"/>
      <c r="M216" s="87"/>
    </row>
    <row r="217" spans="7:13" s="162" customFormat="1">
      <c r="G217" s="161"/>
      <c r="K217" s="86"/>
      <c r="L217" s="86"/>
      <c r="M217" s="87"/>
    </row>
  </sheetData>
  <mergeCells count="1">
    <mergeCell ref="A1:J1"/>
  </mergeCells>
  <pageMargins left="0.82677165354330717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A144"/>
  <sheetViews>
    <sheetView tabSelected="1" zoomScaleSheetLayoutView="90" workbookViewId="0">
      <selection activeCell="Y12" sqref="Y12"/>
    </sheetView>
  </sheetViews>
  <sheetFormatPr defaultRowHeight="12.75"/>
  <cols>
    <col min="1" max="1" width="87.85546875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23" width="9.7109375" style="4" bestFit="1" customWidth="1"/>
    <col min="24" max="35" width="9.140625" style="4" customWidth="1"/>
    <col min="36" max="16384" width="9.140625" style="4"/>
  </cols>
  <sheetData>
    <row r="1" spans="1:27" ht="18.75" customHeight="1">
      <c r="A1" s="174" t="s">
        <v>125</v>
      </c>
      <c r="B1" s="174"/>
      <c r="C1" s="174"/>
      <c r="D1" s="174"/>
    </row>
    <row r="2" spans="1:27" ht="12.75" customHeight="1">
      <c r="A2" s="24"/>
      <c r="B2" s="25"/>
      <c r="C2" s="25"/>
      <c r="D2" s="9" t="s">
        <v>40</v>
      </c>
    </row>
    <row r="3" spans="1:27" ht="42" customHeight="1">
      <c r="A3" s="26" t="s">
        <v>0</v>
      </c>
      <c r="B3" s="27" t="s">
        <v>57</v>
      </c>
      <c r="C3" s="27" t="s">
        <v>126</v>
      </c>
      <c r="D3" s="27" t="s">
        <v>1</v>
      </c>
      <c r="L3" s="14"/>
    </row>
    <row r="4" spans="1:27" ht="25.5" customHeight="1">
      <c r="A4" s="28" t="s">
        <v>2</v>
      </c>
      <c r="B4" s="65">
        <f>10953932.8-B5</f>
        <v>3688639.5000000009</v>
      </c>
      <c r="C4" s="65">
        <f>2015130.3-C5</f>
        <v>710612</v>
      </c>
      <c r="D4" s="29">
        <f t="shared" ref="D4:D14" si="0">C4/B4*100</f>
        <v>19.264880723638072</v>
      </c>
      <c r="H4" s="12"/>
      <c r="I4" s="12"/>
    </row>
    <row r="5" spans="1:27" ht="26.25" customHeight="1">
      <c r="A5" s="28" t="s">
        <v>49</v>
      </c>
      <c r="B5" s="65">
        <f>SUM(B6:B12)</f>
        <v>7265293.2999999998</v>
      </c>
      <c r="C5" s="65">
        <f>SUM(C6:C12)</f>
        <v>1304518.3</v>
      </c>
      <c r="D5" s="29">
        <f>C5/B5*100</f>
        <v>17.955480200641041</v>
      </c>
      <c r="H5" s="12"/>
      <c r="I5" s="12"/>
    </row>
    <row r="6" spans="1:27" ht="21" customHeight="1">
      <c r="A6" s="31" t="s">
        <v>3</v>
      </c>
      <c r="B6" s="32">
        <v>4708230.9000000004</v>
      </c>
      <c r="C6" s="32">
        <v>1167931.7</v>
      </c>
      <c r="D6" s="30">
        <f t="shared" si="0"/>
        <v>24.806168703408318</v>
      </c>
      <c r="E6" s="1"/>
      <c r="H6" s="12"/>
      <c r="I6" s="12"/>
      <c r="AA6" s="71"/>
    </row>
    <row r="7" spans="1:27" ht="21.75" customHeight="1">
      <c r="A7" s="31" t="s">
        <v>4</v>
      </c>
      <c r="B7" s="32">
        <v>2390279.2999999998</v>
      </c>
      <c r="C7" s="32">
        <v>64792.3</v>
      </c>
      <c r="D7" s="30">
        <f>C7/B7*100</f>
        <v>2.710658122672108</v>
      </c>
      <c r="H7" s="12"/>
      <c r="I7" s="12"/>
      <c r="AA7" s="71"/>
    </row>
    <row r="8" spans="1:27" ht="24.75" customHeight="1">
      <c r="A8" s="31" t="s">
        <v>20</v>
      </c>
      <c r="B8" s="32">
        <v>95686.6</v>
      </c>
      <c r="C8" s="32">
        <v>45204.7</v>
      </c>
      <c r="D8" s="30">
        <f t="shared" si="0"/>
        <v>47.242456101481288</v>
      </c>
      <c r="E8" s="14">
        <f>C4+C6+C7+C8+C9+C10+C12</f>
        <v>2015130.3</v>
      </c>
      <c r="F8" s="14">
        <f>C13-E8</f>
        <v>0</v>
      </c>
      <c r="H8" s="12"/>
      <c r="I8" s="12"/>
    </row>
    <row r="9" spans="1:27" ht="18.75">
      <c r="A9" s="33" t="s">
        <v>51</v>
      </c>
      <c r="B9" s="32">
        <v>107246.8</v>
      </c>
      <c r="C9" s="32">
        <v>26811.599999999999</v>
      </c>
      <c r="D9" s="30">
        <f t="shared" si="0"/>
        <v>24.999906757124684</v>
      </c>
      <c r="H9" s="12"/>
      <c r="I9" s="12"/>
    </row>
    <row r="10" spans="1:27" ht="24" customHeight="1">
      <c r="A10" s="31" t="s">
        <v>52</v>
      </c>
      <c r="B10" s="32">
        <v>0</v>
      </c>
      <c r="C10" s="32">
        <v>0</v>
      </c>
      <c r="D10" s="30"/>
      <c r="H10" s="12"/>
      <c r="I10" s="12"/>
    </row>
    <row r="11" spans="1:27" ht="93.75" hidden="1">
      <c r="A11" s="33" t="s">
        <v>54</v>
      </c>
      <c r="B11" s="32"/>
      <c r="C11" s="32"/>
      <c r="D11" s="30"/>
      <c r="H11" s="12"/>
      <c r="I11" s="12"/>
    </row>
    <row r="12" spans="1:27" ht="61.5" customHeight="1">
      <c r="A12" s="31" t="s">
        <v>21</v>
      </c>
      <c r="B12" s="32">
        <v>-36150.300000000003</v>
      </c>
      <c r="C12" s="32">
        <v>-222</v>
      </c>
      <c r="D12" s="30">
        <f t="shared" si="0"/>
        <v>0.61410278752873415</v>
      </c>
      <c r="H12" s="12"/>
      <c r="I12" s="12"/>
    </row>
    <row r="13" spans="1:27" ht="24" customHeight="1">
      <c r="A13" s="34" t="s">
        <v>5</v>
      </c>
      <c r="B13" s="35">
        <f>SUM(B4:B5)</f>
        <v>10953932.800000001</v>
      </c>
      <c r="C13" s="35">
        <f>SUM(C4:C5)</f>
        <v>2015130.3</v>
      </c>
      <c r="D13" s="35">
        <f t="shared" si="0"/>
        <v>18.396409187392496</v>
      </c>
      <c r="E13" s="19"/>
      <c r="F13" s="19"/>
      <c r="H13" s="12"/>
      <c r="I13" s="12"/>
    </row>
    <row r="14" spans="1:27" ht="0.75" customHeight="1">
      <c r="A14" s="28"/>
      <c r="B14" s="74"/>
      <c r="C14" s="75"/>
      <c r="D14" s="35" t="e">
        <f t="shared" si="0"/>
        <v>#DIV/0!</v>
      </c>
      <c r="H14" s="12"/>
      <c r="I14" s="12"/>
    </row>
    <row r="15" spans="1:27" ht="12.75" customHeight="1">
      <c r="A15" s="28"/>
      <c r="B15" s="76"/>
      <c r="C15" s="77"/>
      <c r="D15" s="36"/>
      <c r="E15" s="15"/>
      <c r="F15" s="15"/>
      <c r="H15" s="12"/>
      <c r="I15" s="12"/>
    </row>
    <row r="16" spans="1:27" ht="18.75">
      <c r="A16" s="26" t="s">
        <v>6</v>
      </c>
      <c r="B16" s="78"/>
      <c r="C16" s="78"/>
      <c r="D16" s="37"/>
      <c r="H16" s="12"/>
      <c r="I16" s="12"/>
    </row>
    <row r="17" spans="1:12" ht="18.75">
      <c r="A17" s="38" t="s">
        <v>7</v>
      </c>
      <c r="B17" s="66">
        <v>810498.4</v>
      </c>
      <c r="C17" s="66">
        <v>159439.9</v>
      </c>
      <c r="D17" s="36">
        <f t="shared" ref="D17:D21" si="1">C17/B17*100</f>
        <v>19.671834022127619</v>
      </c>
      <c r="F17" s="72"/>
      <c r="G17" s="72"/>
      <c r="H17" s="12"/>
      <c r="I17" s="12"/>
    </row>
    <row r="18" spans="1:12" ht="18.75">
      <c r="A18" s="39" t="s">
        <v>32</v>
      </c>
      <c r="B18" s="32">
        <f>B17-B20</f>
        <v>777636.4</v>
      </c>
      <c r="C18" s="32">
        <f>C17-C20</f>
        <v>153834.6</v>
      </c>
      <c r="D18" s="40">
        <f t="shared" si="1"/>
        <v>19.78233014812578</v>
      </c>
      <c r="F18" s="72"/>
      <c r="G18" s="72"/>
      <c r="H18" s="12"/>
      <c r="I18" s="12"/>
    </row>
    <row r="19" spans="1:12" ht="18.75">
      <c r="A19" s="41" t="s">
        <v>33</v>
      </c>
      <c r="B19" s="32">
        <v>16299.2</v>
      </c>
      <c r="C19" s="32">
        <v>0</v>
      </c>
      <c r="D19" s="40">
        <v>0</v>
      </c>
      <c r="E19" s="11" t="s">
        <v>41</v>
      </c>
      <c r="F19" s="176" t="s">
        <v>46</v>
      </c>
      <c r="G19" s="176"/>
      <c r="H19" s="12">
        <f t="shared" ref="H19" si="2">C19/B19*100</f>
        <v>0</v>
      </c>
      <c r="I19" s="12">
        <f t="shared" ref="I19" si="3">H19-D19</f>
        <v>0</v>
      </c>
      <c r="L19" s="23"/>
    </row>
    <row r="20" spans="1:12" ht="18.75">
      <c r="A20" s="39" t="s">
        <v>31</v>
      </c>
      <c r="B20" s="32">
        <v>32862</v>
      </c>
      <c r="C20" s="32">
        <v>5605.3</v>
      </c>
      <c r="D20" s="40">
        <f t="shared" si="1"/>
        <v>17.057087213194571</v>
      </c>
      <c r="E20" s="4" t="s">
        <v>42</v>
      </c>
      <c r="F20" s="72"/>
      <c r="G20" s="72"/>
      <c r="H20" s="12"/>
      <c r="I20" s="12"/>
    </row>
    <row r="21" spans="1:12" s="13" customFormat="1" ht="18.75">
      <c r="A21" s="42" t="s">
        <v>8</v>
      </c>
      <c r="B21" s="66">
        <v>139</v>
      </c>
      <c r="C21" s="66">
        <v>23.9</v>
      </c>
      <c r="D21" s="43">
        <f t="shared" si="1"/>
        <v>17.194244604316548</v>
      </c>
      <c r="E21" s="10"/>
      <c r="F21" s="72"/>
      <c r="G21" s="72"/>
      <c r="H21" s="12"/>
      <c r="I21" s="12"/>
    </row>
    <row r="22" spans="1:12" s="13" customFormat="1" ht="39" customHeight="1">
      <c r="A22" s="42" t="s">
        <v>9</v>
      </c>
      <c r="B22" s="66">
        <v>102249.1</v>
      </c>
      <c r="C22" s="66">
        <v>40414.9</v>
      </c>
      <c r="D22" s="43">
        <f t="shared" ref="D22:D29" si="4">C22/B22*100</f>
        <v>39.525922477557259</v>
      </c>
      <c r="E22" s="10"/>
      <c r="F22" s="72"/>
      <c r="G22" s="72"/>
      <c r="H22" s="12"/>
      <c r="I22" s="12"/>
    </row>
    <row r="23" spans="1:12" ht="18.75">
      <c r="A23" s="39" t="s">
        <v>32</v>
      </c>
      <c r="B23" s="32">
        <f>B22-B24</f>
        <v>79301.200000000012</v>
      </c>
      <c r="C23" s="32">
        <f>C22-C24</f>
        <v>17467.2</v>
      </c>
      <c r="D23" s="40">
        <f t="shared" si="4"/>
        <v>22.02640060932243</v>
      </c>
      <c r="F23" s="72"/>
      <c r="G23" s="72"/>
      <c r="H23" s="12"/>
      <c r="I23" s="12"/>
    </row>
    <row r="24" spans="1:12" ht="18.75">
      <c r="A24" s="39" t="s">
        <v>31</v>
      </c>
      <c r="B24" s="32">
        <v>22947.9</v>
      </c>
      <c r="C24" s="32">
        <v>22947.7</v>
      </c>
      <c r="D24" s="40">
        <v>0</v>
      </c>
      <c r="F24" s="72"/>
      <c r="G24" s="72"/>
      <c r="H24" s="12"/>
      <c r="I24" s="12"/>
    </row>
    <row r="25" spans="1:12" ht="21.75" customHeight="1">
      <c r="A25" s="38" t="s">
        <v>10</v>
      </c>
      <c r="B25" s="66">
        <v>704505</v>
      </c>
      <c r="C25" s="66">
        <v>88740.7</v>
      </c>
      <c r="D25" s="44">
        <f t="shared" si="4"/>
        <v>12.596177457931454</v>
      </c>
      <c r="E25" s="8"/>
      <c r="F25" s="72"/>
      <c r="G25" s="72"/>
      <c r="H25" s="12"/>
      <c r="I25" s="12"/>
    </row>
    <row r="26" spans="1:12" ht="18.75">
      <c r="A26" s="39" t="s">
        <v>15</v>
      </c>
      <c r="B26" s="32">
        <f>B25-B27</f>
        <v>357022.7</v>
      </c>
      <c r="C26" s="32">
        <f>C25-C27</f>
        <v>88682</v>
      </c>
      <c r="D26" s="40">
        <f t="shared" si="4"/>
        <v>24.839316939791225</v>
      </c>
      <c r="E26" s="8"/>
      <c r="F26" s="72"/>
      <c r="G26" s="72"/>
      <c r="H26" s="12"/>
      <c r="I26" s="12"/>
    </row>
    <row r="27" spans="1:12" ht="18.75">
      <c r="A27" s="39" t="s">
        <v>31</v>
      </c>
      <c r="B27" s="32">
        <v>347482.3</v>
      </c>
      <c r="C27" s="32">
        <v>58.7</v>
      </c>
      <c r="D27" s="40">
        <f t="shared" si="4"/>
        <v>1.6892946777432982E-2</v>
      </c>
      <c r="E27" s="8"/>
      <c r="F27" s="72"/>
      <c r="G27" s="72"/>
      <c r="H27" s="12"/>
      <c r="I27" s="12"/>
    </row>
    <row r="28" spans="1:12" ht="18.75">
      <c r="A28" s="45" t="s">
        <v>11</v>
      </c>
      <c r="B28" s="66">
        <v>3294538.5</v>
      </c>
      <c r="C28" s="66">
        <v>149864.1</v>
      </c>
      <c r="D28" s="36">
        <f t="shared" si="4"/>
        <v>4.5488647347724118</v>
      </c>
      <c r="E28" s="14"/>
      <c r="F28" s="72"/>
      <c r="G28" s="72"/>
      <c r="H28" s="12"/>
      <c r="I28" s="12"/>
    </row>
    <row r="29" spans="1:12" ht="20.25" customHeight="1">
      <c r="A29" s="39" t="s">
        <v>32</v>
      </c>
      <c r="B29" s="32">
        <f>B28-B31</f>
        <v>499276.79999999981</v>
      </c>
      <c r="C29" s="32">
        <f>C28-C31</f>
        <v>102686.90000000001</v>
      </c>
      <c r="D29" s="30">
        <f t="shared" si="4"/>
        <v>20.567128294364977</v>
      </c>
      <c r="F29" s="72"/>
      <c r="G29" s="72"/>
      <c r="H29" s="12"/>
      <c r="I29" s="12"/>
    </row>
    <row r="30" spans="1:12" ht="47.25" customHeight="1">
      <c r="A30" s="46" t="s">
        <v>47</v>
      </c>
      <c r="B30" s="32">
        <v>172990</v>
      </c>
      <c r="C30" s="32">
        <v>33302.300000000003</v>
      </c>
      <c r="D30" s="30">
        <f>C30/B30*100</f>
        <v>19.25099716746633</v>
      </c>
      <c r="F30" s="72"/>
      <c r="G30" s="72"/>
      <c r="H30" s="12"/>
      <c r="I30" s="12"/>
      <c r="K30" s="15"/>
      <c r="L30" s="15"/>
    </row>
    <row r="31" spans="1:12" ht="20.25" customHeight="1">
      <c r="A31" s="39" t="s">
        <v>31</v>
      </c>
      <c r="B31" s="80">
        <v>2795261.7</v>
      </c>
      <c r="C31" s="32">
        <v>47177.2</v>
      </c>
      <c r="D31" s="30">
        <f>C31/B31*100</f>
        <v>1.6877561052691417</v>
      </c>
      <c r="F31" s="72"/>
      <c r="G31" s="72"/>
      <c r="H31" s="12"/>
      <c r="I31" s="12"/>
    </row>
    <row r="32" spans="1:12" ht="21" customHeight="1">
      <c r="A32" s="38" t="s">
        <v>13</v>
      </c>
      <c r="B32" s="66">
        <v>247.7</v>
      </c>
      <c r="C32" s="66">
        <v>0</v>
      </c>
      <c r="D32" s="36">
        <f>C32/B32*100</f>
        <v>0</v>
      </c>
      <c r="F32" s="2"/>
      <c r="G32" s="3"/>
      <c r="H32" s="12"/>
      <c r="I32" s="12"/>
    </row>
    <row r="33" spans="1:9" ht="19.5" customHeight="1">
      <c r="A33" s="47" t="s">
        <v>14</v>
      </c>
      <c r="B33" s="66">
        <v>4339493.5999999996</v>
      </c>
      <c r="C33" s="66">
        <v>1066484.8</v>
      </c>
      <c r="D33" s="29">
        <f t="shared" ref="D33:D42" si="5">C33/B33*100</f>
        <v>24.576250095172398</v>
      </c>
      <c r="F33" s="72"/>
      <c r="G33" s="72"/>
      <c r="H33" s="12"/>
      <c r="I33" s="12"/>
    </row>
    <row r="34" spans="1:9" ht="18.75">
      <c r="A34" s="39" t="s">
        <v>15</v>
      </c>
      <c r="B34" s="32">
        <f>B33-B35</f>
        <v>1219809.9999999995</v>
      </c>
      <c r="C34" s="32">
        <f>C33-C35</f>
        <v>297979.10000000009</v>
      </c>
      <c r="D34" s="30">
        <f t="shared" si="5"/>
        <v>24.428320804059666</v>
      </c>
      <c r="F34" s="2"/>
      <c r="G34" s="3"/>
      <c r="H34" s="12"/>
      <c r="I34" s="12"/>
    </row>
    <row r="35" spans="1:9" ht="18.75">
      <c r="A35" s="39" t="s">
        <v>31</v>
      </c>
      <c r="B35" s="32">
        <v>3119683.6</v>
      </c>
      <c r="C35" s="32">
        <v>768505.7</v>
      </c>
      <c r="D35" s="30">
        <f t="shared" si="5"/>
        <v>24.63409109821265</v>
      </c>
      <c r="F35" s="2"/>
      <c r="G35" s="3"/>
      <c r="H35" s="12"/>
      <c r="I35" s="12"/>
    </row>
    <row r="36" spans="1:9" ht="24" customHeight="1">
      <c r="A36" s="38" t="s">
        <v>22</v>
      </c>
      <c r="B36" s="66">
        <v>490270.2</v>
      </c>
      <c r="C36" s="66">
        <v>105232.6</v>
      </c>
      <c r="D36" s="36">
        <f t="shared" si="5"/>
        <v>21.464204840514476</v>
      </c>
      <c r="F36" s="72"/>
      <c r="G36" s="72"/>
      <c r="H36" s="12"/>
      <c r="I36" s="12"/>
    </row>
    <row r="37" spans="1:9" ht="18.75">
      <c r="A37" s="39" t="s">
        <v>15</v>
      </c>
      <c r="B37" s="32">
        <f>B36-B38</f>
        <v>419875.5</v>
      </c>
      <c r="C37" s="32">
        <f>C36-C38</f>
        <v>99614.700000000012</v>
      </c>
      <c r="D37" s="40">
        <f t="shared" si="5"/>
        <v>23.724818428319828</v>
      </c>
      <c r="F37" s="2"/>
      <c r="G37" s="3"/>
      <c r="H37" s="12"/>
      <c r="I37" s="12"/>
    </row>
    <row r="38" spans="1:9" ht="18.75">
      <c r="A38" s="39" t="s">
        <v>31</v>
      </c>
      <c r="B38" s="32">
        <v>70394.7</v>
      </c>
      <c r="C38" s="32">
        <v>5617.9</v>
      </c>
      <c r="D38" s="40">
        <f t="shared" si="5"/>
        <v>7.9805724010472385</v>
      </c>
      <c r="F38" s="2"/>
      <c r="G38" s="3"/>
      <c r="H38" s="12"/>
      <c r="I38" s="12"/>
    </row>
    <row r="39" spans="1:9" ht="19.5" customHeight="1">
      <c r="A39" s="48" t="s">
        <v>23</v>
      </c>
      <c r="B39" s="67">
        <v>7665.1</v>
      </c>
      <c r="C39" s="67">
        <v>1762.2</v>
      </c>
      <c r="D39" s="49">
        <f t="shared" si="5"/>
        <v>22.989915330524063</v>
      </c>
      <c r="F39" s="72"/>
      <c r="G39" s="72"/>
      <c r="H39" s="12"/>
      <c r="I39" s="12"/>
    </row>
    <row r="40" spans="1:9" ht="18.75">
      <c r="A40" s="50" t="s">
        <v>15</v>
      </c>
      <c r="B40" s="79">
        <f>B39-B41</f>
        <v>7665.1</v>
      </c>
      <c r="C40" s="79">
        <f>C39-C41</f>
        <v>1762.2</v>
      </c>
      <c r="D40" s="51">
        <f t="shared" si="5"/>
        <v>22.989915330524063</v>
      </c>
      <c r="F40" s="2"/>
      <c r="G40" s="3"/>
      <c r="H40" s="12"/>
      <c r="I40" s="12"/>
    </row>
    <row r="41" spans="1:9" ht="21.75" customHeight="1">
      <c r="A41" s="39" t="s">
        <v>31</v>
      </c>
      <c r="B41" s="79">
        <v>0</v>
      </c>
      <c r="C41" s="79">
        <v>0</v>
      </c>
      <c r="D41" s="51"/>
      <c r="F41" s="2"/>
      <c r="G41" s="3"/>
      <c r="H41" s="12"/>
      <c r="I41" s="12"/>
    </row>
    <row r="42" spans="1:9" ht="0.75" customHeight="1">
      <c r="A42" s="52" t="s">
        <v>12</v>
      </c>
      <c r="B42" s="81"/>
      <c r="C42" s="81"/>
      <c r="D42" s="53" t="e">
        <f t="shared" si="5"/>
        <v>#DIV/0!</v>
      </c>
      <c r="F42" s="2"/>
      <c r="G42" s="3"/>
      <c r="H42" s="12"/>
      <c r="I42" s="12"/>
    </row>
    <row r="43" spans="1:9" ht="20.25" customHeight="1">
      <c r="A43" s="54" t="s">
        <v>16</v>
      </c>
      <c r="B43" s="68">
        <v>1975946.9</v>
      </c>
      <c r="C43" s="68">
        <v>469650</v>
      </c>
      <c r="D43" s="55">
        <f t="shared" ref="D43:D52" si="6">C43/B43*100</f>
        <v>23.768351264904943</v>
      </c>
      <c r="F43" s="72"/>
      <c r="G43" s="72"/>
      <c r="H43" s="12"/>
      <c r="I43" s="12"/>
    </row>
    <row r="44" spans="1:9" ht="18.75">
      <c r="A44" s="39" t="s">
        <v>15</v>
      </c>
      <c r="B44" s="32">
        <f>B43-B45</f>
        <v>84750.09999999986</v>
      </c>
      <c r="C44" s="32">
        <f>C43-C45</f>
        <v>22555.700000000012</v>
      </c>
      <c r="D44" s="40">
        <f t="shared" si="6"/>
        <v>26.614363876856839</v>
      </c>
      <c r="F44" s="72"/>
      <c r="G44" s="72"/>
      <c r="H44" s="12"/>
      <c r="I44" s="12"/>
    </row>
    <row r="45" spans="1:9" ht="18.75">
      <c r="A45" s="39" t="s">
        <v>31</v>
      </c>
      <c r="B45" s="32">
        <v>1891196.8</v>
      </c>
      <c r="C45" s="32">
        <v>447094.3</v>
      </c>
      <c r="D45" s="40">
        <f t="shared" si="6"/>
        <v>23.640813055521242</v>
      </c>
      <c r="F45" s="72"/>
      <c r="G45" s="72"/>
      <c r="H45" s="12"/>
      <c r="I45" s="12"/>
    </row>
    <row r="46" spans="1:9" ht="18.75" customHeight="1">
      <c r="A46" s="45" t="s">
        <v>24</v>
      </c>
      <c r="B46" s="66">
        <v>154572.1</v>
      </c>
      <c r="C46" s="66">
        <v>33968.699999999997</v>
      </c>
      <c r="D46" s="36">
        <f t="shared" si="6"/>
        <v>21.97595814509863</v>
      </c>
      <c r="F46" s="72"/>
      <c r="G46" s="72"/>
      <c r="H46" s="12"/>
      <c r="I46" s="12"/>
    </row>
    <row r="47" spans="1:9" ht="33.75" hidden="1" customHeight="1">
      <c r="A47" s="46" t="s">
        <v>25</v>
      </c>
      <c r="B47" s="85"/>
      <c r="C47" s="84"/>
      <c r="D47" s="36" t="e">
        <f t="shared" si="6"/>
        <v>#DIV/0!</v>
      </c>
      <c r="F47" s="72"/>
      <c r="G47" s="72"/>
      <c r="H47" s="12"/>
      <c r="I47" s="12"/>
    </row>
    <row r="48" spans="1:9" ht="0.75" hidden="1" customHeight="1">
      <c r="A48" s="46" t="s">
        <v>26</v>
      </c>
      <c r="B48" s="84"/>
      <c r="C48" s="84"/>
      <c r="D48" s="36" t="e">
        <f t="shared" si="6"/>
        <v>#DIV/0!</v>
      </c>
      <c r="F48" s="72"/>
      <c r="G48" s="72"/>
      <c r="H48" s="12"/>
      <c r="I48" s="12"/>
    </row>
    <row r="49" spans="1:23" ht="21.75" customHeight="1">
      <c r="A49" s="39" t="s">
        <v>15</v>
      </c>
      <c r="B49" s="32">
        <f>B46-B50</f>
        <v>152259.1</v>
      </c>
      <c r="C49" s="32">
        <f>C46-C50</f>
        <v>33968.699999999997</v>
      </c>
      <c r="D49" s="40">
        <f t="shared" si="6"/>
        <v>22.309799545642917</v>
      </c>
      <c r="F49" s="72"/>
      <c r="G49" s="72"/>
      <c r="H49" s="12"/>
      <c r="I49" s="12"/>
    </row>
    <row r="50" spans="1:23" ht="20.25" customHeight="1">
      <c r="A50" s="39" t="s">
        <v>31</v>
      </c>
      <c r="B50" s="32">
        <v>2313</v>
      </c>
      <c r="C50" s="32">
        <v>0</v>
      </c>
      <c r="D50" s="40">
        <f t="shared" si="6"/>
        <v>0</v>
      </c>
      <c r="F50" s="72"/>
      <c r="G50" s="72"/>
      <c r="H50" s="12"/>
      <c r="I50" s="12"/>
    </row>
    <row r="51" spans="1:23" s="20" customFormat="1" ht="18.75">
      <c r="A51" s="45" t="s">
        <v>27</v>
      </c>
      <c r="B51" s="66">
        <v>1210</v>
      </c>
      <c r="C51" s="66">
        <v>196.6</v>
      </c>
      <c r="D51" s="36">
        <f t="shared" si="6"/>
        <v>16.24793388429752</v>
      </c>
      <c r="F51" s="21"/>
      <c r="G51" s="21"/>
      <c r="H51" s="22"/>
      <c r="I51" s="22"/>
    </row>
    <row r="52" spans="1:23" ht="40.5" customHeight="1">
      <c r="A52" s="38" t="s">
        <v>28</v>
      </c>
      <c r="B52" s="66">
        <v>177823.5</v>
      </c>
      <c r="C52" s="66">
        <v>44170.8</v>
      </c>
      <c r="D52" s="36">
        <f t="shared" si="6"/>
        <v>24.839686543117192</v>
      </c>
      <c r="E52" s="14"/>
      <c r="F52" s="72"/>
      <c r="G52" s="72"/>
      <c r="H52" s="12"/>
      <c r="I52" s="12"/>
    </row>
    <row r="53" spans="1:23" ht="23.25" customHeight="1">
      <c r="A53" s="56" t="s">
        <v>17</v>
      </c>
      <c r="B53" s="35">
        <f>B17+B21+B22+B25+B28+B32+B33+B36+B39+B43+B46+B51+B52</f>
        <v>12059159.1</v>
      </c>
      <c r="C53" s="35">
        <f>C17+C21+C22+C25+C28+C32+C33+C36+C39+C43+C46+C51+C52</f>
        <v>2159949.2000000002</v>
      </c>
      <c r="D53" s="35">
        <f>C53/B53*100</f>
        <v>17.911275422180971</v>
      </c>
      <c r="E53" s="14"/>
      <c r="F53" s="72"/>
      <c r="G53" s="72"/>
      <c r="H53" s="16"/>
      <c r="I53" s="12"/>
    </row>
    <row r="54" spans="1:23" ht="11.25" customHeight="1">
      <c r="A54" s="57"/>
      <c r="B54" s="73"/>
      <c r="C54" s="73"/>
      <c r="D54" s="36"/>
    </row>
    <row r="55" spans="1:23" ht="18" customHeight="1">
      <c r="A55" s="26" t="s">
        <v>18</v>
      </c>
      <c r="B55" s="82">
        <v>-17281.099999999999</v>
      </c>
      <c r="C55" s="82">
        <f>C13-C53</f>
        <v>-144818.90000000014</v>
      </c>
      <c r="D55" s="37"/>
      <c r="E55" s="4" t="s">
        <v>43</v>
      </c>
      <c r="W55" s="14"/>
    </row>
    <row r="56" spans="1:23" ht="8.25" customHeight="1">
      <c r="A56" s="57"/>
      <c r="B56" s="66"/>
      <c r="C56" s="66"/>
      <c r="D56" s="36"/>
    </row>
    <row r="57" spans="1:23" ht="21.75" customHeight="1">
      <c r="A57" s="26" t="s">
        <v>19</v>
      </c>
      <c r="B57" s="35">
        <f>B58+B61+B68+B66</f>
        <v>17281.099999999999</v>
      </c>
      <c r="C57" s="35">
        <f>C58+C61+C68+C66</f>
        <v>144818.9</v>
      </c>
      <c r="D57" s="37"/>
      <c r="E57" s="14">
        <f>B55+B57</f>
        <v>0</v>
      </c>
      <c r="F57" s="14">
        <f>C55+C57</f>
        <v>0</v>
      </c>
      <c r="L57" s="14">
        <f>B55+B57</f>
        <v>0</v>
      </c>
      <c r="M57" s="14">
        <f>C55+C57</f>
        <v>0</v>
      </c>
    </row>
    <row r="58" spans="1:23" ht="21" customHeight="1">
      <c r="A58" s="58" t="s">
        <v>34</v>
      </c>
      <c r="B58" s="32">
        <f>B59-B60</f>
        <v>0</v>
      </c>
      <c r="C58" s="32">
        <f>C59-C60</f>
        <v>79318.899999999994</v>
      </c>
      <c r="D58" s="29"/>
    </row>
    <row r="59" spans="1:23" ht="18.75">
      <c r="A59" s="59" t="s">
        <v>35</v>
      </c>
      <c r="B59" s="83">
        <v>79318.899999999994</v>
      </c>
      <c r="C59" s="83">
        <v>79318.899999999994</v>
      </c>
      <c r="D59" s="29"/>
    </row>
    <row r="60" spans="1:23" ht="21.75" customHeight="1">
      <c r="A60" s="59" t="s">
        <v>36</v>
      </c>
      <c r="B60" s="83">
        <v>79318.899999999994</v>
      </c>
      <c r="C60" s="83">
        <v>0</v>
      </c>
      <c r="D60" s="29"/>
      <c r="E60" s="4" t="s">
        <v>44</v>
      </c>
    </row>
    <row r="61" spans="1:23" ht="18.75">
      <c r="A61" s="58" t="s">
        <v>37</v>
      </c>
      <c r="B61" s="32">
        <f>B64-B65</f>
        <v>0</v>
      </c>
      <c r="C61" s="32">
        <f>C64-C65</f>
        <v>0</v>
      </c>
      <c r="D61" s="29"/>
    </row>
    <row r="62" spans="1:23" ht="24.75" hidden="1" customHeight="1">
      <c r="A62" s="58" t="s">
        <v>30</v>
      </c>
      <c r="B62" s="32">
        <v>0</v>
      </c>
      <c r="C62" s="32">
        <v>0</v>
      </c>
      <c r="D62" s="29"/>
    </row>
    <row r="63" spans="1:23" ht="36.75" hidden="1" customHeight="1">
      <c r="A63" s="58" t="s">
        <v>29</v>
      </c>
      <c r="B63" s="32">
        <v>1709</v>
      </c>
      <c r="C63" s="32">
        <v>1709</v>
      </c>
      <c r="D63" s="29"/>
    </row>
    <row r="64" spans="1:23" ht="18.75">
      <c r="A64" s="59" t="s">
        <v>38</v>
      </c>
      <c r="B64" s="83">
        <v>0</v>
      </c>
      <c r="C64" s="83">
        <v>0</v>
      </c>
      <c r="D64" s="29"/>
      <c r="E64" s="14"/>
    </row>
    <row r="65" spans="1:23" ht="18" customHeight="1">
      <c r="A65" s="59" t="s">
        <v>39</v>
      </c>
      <c r="B65" s="83">
        <v>0</v>
      </c>
      <c r="C65" s="83">
        <v>0</v>
      </c>
      <c r="D65" s="29"/>
      <c r="E65" s="14"/>
    </row>
    <row r="66" spans="1:23" ht="43.5" customHeight="1">
      <c r="A66" s="58" t="s">
        <v>53</v>
      </c>
      <c r="B66" s="83">
        <f>SUM(B67:B67)</f>
        <v>0</v>
      </c>
      <c r="C66" s="83">
        <f>SUM(C67)</f>
        <v>245206</v>
      </c>
      <c r="D66" s="29"/>
      <c r="E66" s="14"/>
    </row>
    <row r="67" spans="1:23" ht="69.75" customHeight="1">
      <c r="A67" s="60" t="s">
        <v>48</v>
      </c>
      <c r="B67" s="83">
        <v>0</v>
      </c>
      <c r="C67" s="83">
        <v>245206</v>
      </c>
      <c r="D67" s="29"/>
      <c r="E67" s="14"/>
      <c r="W67" s="14"/>
    </row>
    <row r="68" spans="1:23" ht="20.25" customHeight="1">
      <c r="A68" s="58" t="s">
        <v>50</v>
      </c>
      <c r="B68" s="32">
        <v>17281.099999999999</v>
      </c>
      <c r="C68" s="32">
        <v>-179706</v>
      </c>
      <c r="D68" s="61"/>
      <c r="E68" s="4" t="s">
        <v>45</v>
      </c>
    </row>
    <row r="69" spans="1:23" ht="20.25" customHeight="1">
      <c r="A69" s="62"/>
      <c r="B69" s="63"/>
      <c r="C69" s="63"/>
      <c r="D69" s="64"/>
    </row>
    <row r="70" spans="1:23" ht="20.25" customHeight="1">
      <c r="A70" s="62"/>
      <c r="B70" s="63"/>
      <c r="C70" s="63"/>
      <c r="D70" s="64"/>
    </row>
    <row r="71" spans="1:23" s="11" customFormat="1" ht="46.5" customHeight="1">
      <c r="A71" s="175" t="s">
        <v>55</v>
      </c>
      <c r="B71" s="175"/>
      <c r="C71" s="69"/>
      <c r="D71" s="70" t="s">
        <v>56</v>
      </c>
    </row>
    <row r="72" spans="1:23" ht="14.25">
      <c r="A72" s="5"/>
      <c r="B72" s="6"/>
      <c r="C72" s="7"/>
      <c r="D72" s="7"/>
    </row>
    <row r="73" spans="1:23" ht="14.25">
      <c r="A73" s="5"/>
      <c r="B73" s="6"/>
      <c r="C73" s="7"/>
      <c r="D73" s="7"/>
    </row>
    <row r="74" spans="1:23" ht="14.25">
      <c r="A74" s="5"/>
      <c r="B74" s="6"/>
      <c r="C74" s="7"/>
      <c r="D74" s="7"/>
    </row>
    <row r="75" spans="1:23" ht="14.25">
      <c r="A75" s="5"/>
      <c r="B75" s="6"/>
      <c r="C75" s="7"/>
      <c r="D75" s="7"/>
    </row>
    <row r="76" spans="1:23" ht="14.25">
      <c r="A76" s="5"/>
      <c r="B76" s="6"/>
      <c r="C76" s="7"/>
      <c r="D76" s="7"/>
    </row>
    <row r="77" spans="1:23" ht="14.25">
      <c r="A77" s="5"/>
      <c r="B77" s="6"/>
      <c r="C77" s="7"/>
      <c r="D77" s="7"/>
    </row>
    <row r="78" spans="1:23" ht="14.25">
      <c r="A78" s="5"/>
      <c r="B78" s="6"/>
      <c r="C78" s="7"/>
      <c r="D78" s="7"/>
    </row>
    <row r="79" spans="1:23" ht="14.25">
      <c r="A79" s="5"/>
      <c r="B79" s="6"/>
      <c r="C79" s="7"/>
      <c r="D79" s="7"/>
    </row>
    <row r="80" spans="1:23" ht="14.25">
      <c r="A80" s="5"/>
      <c r="B80" s="6"/>
      <c r="C80" s="7"/>
      <c r="D80" s="7"/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</sheetData>
  <mergeCells count="3">
    <mergeCell ref="A1:D1"/>
    <mergeCell ref="A71:B71"/>
    <mergeCell ref="F19:G19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2024-05-16T13:18:34Z</cp:lastPrinted>
  <dcterms:created xsi:type="dcterms:W3CDTF">2009-06-17T07:34:38Z</dcterms:created>
  <dcterms:modified xsi:type="dcterms:W3CDTF">2024-05-16T13:18:37Z</dcterms:modified>
</cp:coreProperties>
</file>