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2" r:id="rId1"/>
    <sheet name="исполнение" sheetId="1" r:id="rId2"/>
  </sheets>
  <externalReferences>
    <externalReference r:id="rId3"/>
  </externalReferences>
  <definedNames>
    <definedName name="_Hlk105920340_2" localSheetId="0">#REF!</definedName>
    <definedName name="_Hlk105920340_2">#REF!</definedName>
    <definedName name="_Hlk113273915_2" localSheetId="0">#REF!</definedName>
    <definedName name="_Hlk113273915_2">#REF!</definedName>
    <definedName name="OLE_LINK15_2" localSheetId="0">#REF!</definedName>
    <definedName name="OLE_LINK15_2">#REF!</definedName>
    <definedName name="OLE_LINK17_2" localSheetId="0">#REF!</definedName>
    <definedName name="OLE_LINK17_2">#REF!</definedName>
    <definedName name="OLE_LINK7_2" localSheetId="0">#REF!</definedName>
    <definedName name="OLE_LINK7_2">#REF!</definedName>
    <definedName name="_xlnm.Print_Titles" localSheetId="1">исполнение!$3:$3</definedName>
    <definedName name="_xlnm.Print_Area" localSheetId="0">доходы!$A$1:$J$67</definedName>
    <definedName name="_xlnm.Print_Area" localSheetId="1">исполнение!$A$1:$D$72</definedName>
  </definedNames>
  <calcPr calcId="124519"/>
</workbook>
</file>

<file path=xl/calcChain.xml><?xml version="1.0" encoding="utf-8"?>
<calcChain xmlns="http://schemas.openxmlformats.org/spreadsheetml/2006/main">
  <c r="J67" i="2"/>
  <c r="D67"/>
  <c r="J66"/>
  <c r="I66"/>
  <c r="I65"/>
  <c r="G65"/>
  <c r="J65" s="1"/>
  <c r="I64"/>
  <c r="G64"/>
  <c r="J64" s="1"/>
  <c r="I63"/>
  <c r="G63"/>
  <c r="J63" s="1"/>
  <c r="J62"/>
  <c r="I62"/>
  <c r="D62"/>
  <c r="J61"/>
  <c r="I61"/>
  <c r="D61"/>
  <c r="J60"/>
  <c r="I60"/>
  <c r="D60"/>
  <c r="J59"/>
  <c r="I59"/>
  <c r="D59"/>
  <c r="J58"/>
  <c r="I58"/>
  <c r="J57"/>
  <c r="I57"/>
  <c r="I56"/>
  <c r="F56"/>
  <c r="J56" s="1"/>
  <c r="J55"/>
  <c r="I55"/>
  <c r="H55"/>
  <c r="H34" s="1"/>
  <c r="E55"/>
  <c r="D55"/>
  <c r="C55"/>
  <c r="J54"/>
  <c r="I54"/>
  <c r="D54"/>
  <c r="J53"/>
  <c r="I53"/>
  <c r="D53"/>
  <c r="B53"/>
  <c r="B34" s="1"/>
  <c r="J52"/>
  <c r="I52"/>
  <c r="J51"/>
  <c r="D51"/>
  <c r="J50"/>
  <c r="D50"/>
  <c r="J49"/>
  <c r="I49"/>
  <c r="D49"/>
  <c r="J48"/>
  <c r="I48"/>
  <c r="J47"/>
  <c r="I47"/>
  <c r="D47"/>
  <c r="J46"/>
  <c r="I46"/>
  <c r="D46"/>
  <c r="J45"/>
  <c r="I45"/>
  <c r="D45"/>
  <c r="I44"/>
  <c r="G44"/>
  <c r="D44" s="1"/>
  <c r="J43"/>
  <c r="I43"/>
  <c r="D43"/>
  <c r="J42"/>
  <c r="I42"/>
  <c r="D42"/>
  <c r="J41"/>
  <c r="I41"/>
  <c r="D41"/>
  <c r="J40"/>
  <c r="I40"/>
  <c r="J39"/>
  <c r="I39"/>
  <c r="D39"/>
  <c r="D36" s="1"/>
  <c r="J38"/>
  <c r="I38"/>
  <c r="D38"/>
  <c r="J37"/>
  <c r="I37"/>
  <c r="D37"/>
  <c r="I36"/>
  <c r="H36"/>
  <c r="G36"/>
  <c r="J36" s="1"/>
  <c r="F36"/>
  <c r="E36"/>
  <c r="C36"/>
  <c r="B36"/>
  <c r="J35"/>
  <c r="I35"/>
  <c r="D35"/>
  <c r="F34"/>
  <c r="E34"/>
  <c r="C34"/>
  <c r="J33"/>
  <c r="I33"/>
  <c r="H33"/>
  <c r="J32"/>
  <c r="I32"/>
  <c r="J31"/>
  <c r="I31"/>
  <c r="J30"/>
  <c r="I30"/>
  <c r="J29"/>
  <c r="I29"/>
  <c r="D29"/>
  <c r="J28"/>
  <c r="I28"/>
  <c r="D28"/>
  <c r="J27"/>
  <c r="I27"/>
  <c r="J26"/>
  <c r="I26"/>
  <c r="D26"/>
  <c r="H25"/>
  <c r="G25"/>
  <c r="F25"/>
  <c r="J25" s="1"/>
  <c r="E25"/>
  <c r="D25"/>
  <c r="C25"/>
  <c r="B25"/>
  <c r="I25" s="1"/>
  <c r="J24"/>
  <c r="I24"/>
  <c r="D24"/>
  <c r="J23"/>
  <c r="I23"/>
  <c r="D23"/>
  <c r="I22"/>
  <c r="H22"/>
  <c r="H16" s="1"/>
  <c r="G22"/>
  <c r="J22" s="1"/>
  <c r="F22"/>
  <c r="E22"/>
  <c r="E16" s="1"/>
  <c r="D22"/>
  <c r="C22"/>
  <c r="C16" s="1"/>
  <c r="B22"/>
  <c r="J21"/>
  <c r="I21"/>
  <c r="D21"/>
  <c r="J20"/>
  <c r="I20"/>
  <c r="D20"/>
  <c r="G19"/>
  <c r="I19" s="1"/>
  <c r="F19"/>
  <c r="E19"/>
  <c r="D19" s="1"/>
  <c r="D16" s="1"/>
  <c r="B19"/>
  <c r="J18"/>
  <c r="I18"/>
  <c r="G18"/>
  <c r="D18"/>
  <c r="J17"/>
  <c r="I17"/>
  <c r="D17"/>
  <c r="F16"/>
  <c r="B16"/>
  <c r="J15"/>
  <c r="I15"/>
  <c r="D15"/>
  <c r="J14"/>
  <c r="I14"/>
  <c r="D14"/>
  <c r="J13"/>
  <c r="D13"/>
  <c r="D11" s="1"/>
  <c r="J12"/>
  <c r="I12"/>
  <c r="I11"/>
  <c r="H11"/>
  <c r="G11"/>
  <c r="J11" s="1"/>
  <c r="F11"/>
  <c r="E11"/>
  <c r="C11"/>
  <c r="B11"/>
  <c r="J10"/>
  <c r="I10"/>
  <c r="J9"/>
  <c r="I9"/>
  <c r="D9"/>
  <c r="J8"/>
  <c r="I8"/>
  <c r="D8"/>
  <c r="J7"/>
  <c r="I7"/>
  <c r="G7"/>
  <c r="F7"/>
  <c r="E7"/>
  <c r="E6" s="1"/>
  <c r="E5" s="1"/>
  <c r="D7"/>
  <c r="C7"/>
  <c r="C6" s="1"/>
  <c r="C5" s="1"/>
  <c r="B7"/>
  <c r="F6"/>
  <c r="F5" s="1"/>
  <c r="B6"/>
  <c r="B5" s="1"/>
  <c r="H5"/>
  <c r="D50" i="1"/>
  <c r="D6" i="2" l="1"/>
  <c r="D34"/>
  <c r="H6"/>
  <c r="J19"/>
  <c r="G34"/>
  <c r="D63"/>
  <c r="D64"/>
  <c r="D65"/>
  <c r="G16"/>
  <c r="J44"/>
  <c r="C61" i="1"/>
  <c r="I16" i="2" l="1"/>
  <c r="J16"/>
  <c r="I34"/>
  <c r="J34"/>
  <c r="D5"/>
  <c r="G6"/>
  <c r="C5" i="1"/>
  <c r="C4" s="1"/>
  <c r="J6" i="2" l="1"/>
  <c r="G5"/>
  <c r="I6"/>
  <c r="D9" i="1"/>
  <c r="B5"/>
  <c r="B4" s="1"/>
  <c r="B61"/>
  <c r="C58"/>
  <c r="C57" s="1"/>
  <c r="B58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D8"/>
  <c r="D7"/>
  <c r="D6"/>
  <c r="I5" i="2" l="1"/>
  <c r="J5"/>
  <c r="B57" i="1"/>
  <c r="C55"/>
  <c r="B13"/>
  <c r="D13" s="1"/>
  <c r="D40"/>
  <c r="D34"/>
  <c r="D44"/>
  <c r="D23"/>
  <c r="D49"/>
  <c r="D18"/>
  <c r="D53"/>
  <c r="D26"/>
  <c r="D37"/>
  <c r="D29"/>
  <c r="D5"/>
  <c r="D4" l="1"/>
</calcChain>
</file>

<file path=xl/sharedStrings.xml><?xml version="1.0" encoding="utf-8"?>
<sst xmlns="http://schemas.openxmlformats.org/spreadsheetml/2006/main" count="145" uniqueCount="128">
  <si>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</si>
  <si>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</si>
  <si>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</si>
  <si>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</si>
  <si>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</si>
  <si>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</si>
  <si>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</si>
  <si>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</si>
  <si>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</si>
  <si>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</si>
  <si>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</si>
  <si>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</si>
  <si>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</si>
  <si>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</si>
  <si>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</si>
  <si>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</si>
  <si>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</si>
  <si>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</si>
  <si>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</si>
  <si>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</si>
  <si>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</si>
  <si>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</si>
  <si>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</si>
  <si>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</si>
  <si>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</si>
  <si>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</si>
  <si>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</si>
  <si>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</si>
  <si>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</si>
  <si>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</si>
  <si>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</si>
  <si>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</si>
  <si>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</si>
  <si>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</si>
  <si>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</si>
  <si>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</si>
  <si>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</si>
  <si>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</si>
  <si>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</si>
  <si>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</si>
  <si>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</si>
  <si>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</si>
  <si>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</si>
  <si>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</si>
  <si>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</si>
  <si>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</si>
  <si>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</si>
  <si>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</si>
  <si>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</si>
  <si>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Н.Н. Протасова</t>
  </si>
  <si>
    <t>Заместитель главы Администрации города Таганрога - 
начальник Финансового управления г. Таганрога</t>
  </si>
  <si>
    <t xml:space="preserve">                ИСПОЛНЕНИЕ БЮДЖЕТА  ГОРОДА ТАГАНРОГА НА 1 ФЕВРАЛЯ 2025</t>
  </si>
  <si>
    <t>План на 
2025 год</t>
  </si>
  <si>
    <t>Исполнено на 01.02.2025</t>
  </si>
  <si>
    <t xml:space="preserve"> Исполнение бюджета г. Таганрога по налоговым и неналоговым доходам на 01.02.2025</t>
  </si>
  <si>
    <t>тыс.рублей</t>
  </si>
  <si>
    <t>Наименование доходов</t>
  </si>
  <si>
    <t>план 1 квартала</t>
  </si>
  <si>
    <t xml:space="preserve">Исполнено на 31.01.14г. </t>
  </si>
  <si>
    <t>План на 01.02.2025</t>
  </si>
  <si>
    <t xml:space="preserve">Исполнено </t>
  </si>
  <si>
    <t>в том числе за 13.01.06г.</t>
  </si>
  <si>
    <t>% исполнения</t>
  </si>
  <si>
    <t>отклонение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</si>
  <si>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</si>
  <si>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</si>
  <si>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</si>
  <si>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</si>
  <si>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</si>
  <si>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Туристический налог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</si>
  <si>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</si>
  <si>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</si>
  <si>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</si>
  <si>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</si>
  <si>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</si>
  <si>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</si>
  <si>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</si>
  <si>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</si>
  <si>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</si>
  <si>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</si>
  <si>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</si>
  <si>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</si>
  <si>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</si>
  <si>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</si>
  <si>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</si>
  <si>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</si>
  <si>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</si>
  <si>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</si>
  <si>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</si>
  <si>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</si>
  <si>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</si>
  <si>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</si>
  <si>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Задолженность и перерасчеты по отмененным налогам, сборам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</si>
  <si>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</si>
  <si>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</si>
  <si>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</si>
  <si>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</si>
  <si>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</si>
  <si>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</si>
  <si>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</si>
  <si>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</si>
  <si>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</si>
  <si>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</si>
  <si>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</si>
  <si>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</si>
  <si>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</si>
  <si>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</si>
  <si>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</si>
  <si>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</t>
  </si>
  <si>
    <t>Прочие доходы от компенсации затрат бюджетов</t>
  </si>
  <si>
    <t>св.200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</si>
  <si>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</si>
  <si>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</si>
  <si>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</si>
  <si>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</si>
  <si>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</si>
  <si>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</si>
  <si>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</si>
  <si>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</si>
  <si>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</si>
  <si>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</si>
  <si>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</si>
  <si>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</si>
  <si>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</si>
  <si>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</si>
  <si>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</si>
  <si>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Прочие неналоговые доходы</t>
  </si>
  <si>
    <t>Невыясненные поступления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</si>
</sst>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0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60"/>
      <name val="Times New Roman"/>
      <family val="1"/>
      <charset val="204"/>
    </font>
    <font>
      <sz val="14"/>
      <name val="Arial Cyr"/>
      <family val="2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sz val="48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b/>
      <sz val="36"/>
      <name val="Times New Roman"/>
      <family val="1"/>
    </font>
    <font>
      <i/>
      <sz val="20"/>
      <name val="Times New Roman"/>
      <family val="1"/>
      <charset val="204"/>
    </font>
    <font>
      <i/>
      <sz val="20"/>
      <name val="Arial Cyr"/>
      <family val="2"/>
      <charset val="204"/>
    </font>
    <font>
      <sz val="3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143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8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0" fillId="0" borderId="0" xfId="0" applyBorder="1"/>
    <xf numFmtId="0" fontId="15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7" fillId="5" borderId="5" xfId="0" applyFont="1" applyFill="1" applyBorder="1" applyAlignment="1">
      <alignment horizontal="center" vertical="center" wrapText="1"/>
    </xf>
    <xf numFmtId="164" fontId="18" fillId="5" borderId="5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/>
    <xf numFmtId="0" fontId="21" fillId="0" borderId="8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/>
    <xf numFmtId="0" fontId="23" fillId="5" borderId="1" xfId="0" applyFont="1" applyFill="1" applyBorder="1" applyAlignment="1">
      <alignment horizontal="center" vertical="center" wrapText="1"/>
    </xf>
    <xf numFmtId="165" fontId="23" fillId="5" borderId="9" xfId="0" applyNumberFormat="1" applyFont="1" applyFill="1" applyBorder="1" applyAlignment="1">
      <alignment horizontal="center" vertical="center" wrapText="1"/>
    </xf>
    <xf numFmtId="165" fontId="23" fillId="5" borderId="5" xfId="0" applyNumberFormat="1" applyFont="1" applyFill="1" applyBorder="1" applyAlignment="1">
      <alignment horizontal="center" vertical="center" wrapText="1"/>
    </xf>
    <xf numFmtId="165" fontId="24" fillId="2" borderId="0" xfId="0" applyNumberFormat="1" applyFont="1" applyFill="1" applyBorder="1" applyAlignment="1">
      <alignment horizontal="center" vertical="center" wrapText="1"/>
    </xf>
    <xf numFmtId="0" fontId="25" fillId="0" borderId="0" xfId="0" applyFont="1" applyBorder="1"/>
    <xf numFmtId="0" fontId="25" fillId="0" borderId="0" xfId="0" applyFont="1"/>
    <xf numFmtId="0" fontId="23" fillId="0" borderId="1" xfId="0" applyFont="1" applyFill="1" applyBorder="1" applyAlignment="1">
      <alignment horizontal="center" vertical="center" wrapText="1"/>
    </xf>
    <xf numFmtId="165" fontId="23" fillId="0" borderId="9" xfId="0" applyNumberFormat="1" applyFont="1" applyFill="1" applyBorder="1" applyAlignment="1">
      <alignment horizontal="center" vertical="center" wrapText="1"/>
    </xf>
    <xf numFmtId="165" fontId="23" fillId="6" borderId="9" xfId="0" applyNumberFormat="1" applyFont="1" applyFill="1" applyBorder="1" applyAlignment="1">
      <alignment horizontal="center" vertical="center" wrapText="1"/>
    </xf>
    <xf numFmtId="165" fontId="23" fillId="7" borderId="9" xfId="0" applyNumberFormat="1" applyFont="1" applyFill="1" applyBorder="1" applyAlignment="1">
      <alignment horizontal="center" vertical="center" wrapText="1"/>
    </xf>
    <xf numFmtId="165" fontId="23" fillId="7" borderId="5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6" fillId="0" borderId="9" xfId="0" applyNumberFormat="1" applyFont="1" applyFill="1" applyBorder="1" applyAlignment="1">
      <alignment horizontal="center" vertical="center" wrapText="1"/>
    </xf>
    <xf numFmtId="165" fontId="26" fillId="2" borderId="9" xfId="0" applyNumberFormat="1" applyFont="1" applyFill="1" applyBorder="1" applyAlignment="1">
      <alignment horizontal="center" vertical="center" wrapText="1"/>
    </xf>
    <xf numFmtId="165" fontId="26" fillId="7" borderId="9" xfId="0" applyNumberFormat="1" applyFont="1" applyFill="1" applyBorder="1" applyAlignment="1">
      <alignment horizontal="center" vertical="center" wrapText="1"/>
    </xf>
    <xf numFmtId="165" fontId="26" fillId="6" borderId="9" xfId="0" applyNumberFormat="1" applyFont="1" applyFill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65" fontId="28" fillId="0" borderId="9" xfId="0" applyNumberFormat="1" applyFont="1" applyFill="1" applyBorder="1" applyAlignment="1">
      <alignment horizontal="center" vertical="center" wrapText="1"/>
    </xf>
    <xf numFmtId="165" fontId="28" fillId="2" borderId="9" xfId="0" applyNumberFormat="1" applyFont="1" applyFill="1" applyBorder="1" applyAlignment="1">
      <alignment horizontal="center" vertical="center" wrapText="1"/>
    </xf>
    <xf numFmtId="165" fontId="28" fillId="7" borderId="9" xfId="0" applyNumberFormat="1" applyFont="1" applyFill="1" applyBorder="1" applyAlignment="1">
      <alignment horizontal="center" vertical="center" wrapText="1"/>
    </xf>
    <xf numFmtId="165" fontId="28" fillId="6" borderId="9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65" fontId="29" fillId="0" borderId="9" xfId="0" applyNumberFormat="1" applyFont="1" applyFill="1" applyBorder="1" applyAlignment="1">
      <alignment horizontal="center" vertical="center" wrapText="1"/>
    </xf>
    <xf numFmtId="165" fontId="23" fillId="2" borderId="9" xfId="0" applyNumberFormat="1" applyFont="1" applyFill="1" applyBorder="1" applyAlignment="1">
      <alignment horizontal="center" vertical="center" wrapText="1"/>
    </xf>
    <xf numFmtId="165" fontId="26" fillId="0" borderId="10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5" fontId="30" fillId="0" borderId="10" xfId="0" applyNumberFormat="1" applyFont="1" applyFill="1" applyBorder="1" applyAlignment="1">
      <alignment horizontal="center" vertical="center" wrapText="1"/>
    </xf>
    <xf numFmtId="165" fontId="30" fillId="2" borderId="9" xfId="0" applyNumberFormat="1" applyFont="1" applyFill="1" applyBorder="1" applyAlignment="1">
      <alignment horizontal="center" vertical="center" wrapText="1"/>
    </xf>
    <xf numFmtId="165" fontId="31" fillId="2" borderId="9" xfId="0" applyNumberFormat="1" applyFont="1" applyFill="1" applyBorder="1" applyAlignment="1">
      <alignment horizontal="center" vertical="center" wrapText="1"/>
    </xf>
    <xf numFmtId="165" fontId="30" fillId="0" borderId="9" xfId="0" applyNumberFormat="1" applyFont="1" applyFill="1" applyBorder="1" applyAlignment="1">
      <alignment horizontal="center" vertical="center" wrapText="1"/>
    </xf>
    <xf numFmtId="165" fontId="30" fillId="7" borderId="9" xfId="0" applyNumberFormat="1" applyFont="1" applyFill="1" applyBorder="1" applyAlignment="1">
      <alignment horizontal="center" vertical="center" wrapText="1"/>
    </xf>
    <xf numFmtId="165" fontId="30" fillId="6" borderId="9" xfId="0" applyNumberFormat="1" applyFont="1" applyFill="1" applyBorder="1" applyAlignment="1">
      <alignment horizontal="center" vertical="center" wrapText="1"/>
    </xf>
    <xf numFmtId="165" fontId="32" fillId="0" borderId="0" xfId="0" applyNumberFormat="1" applyFont="1" applyFill="1" applyBorder="1" applyAlignment="1">
      <alignment horizontal="center" vertical="center" wrapText="1"/>
    </xf>
    <xf numFmtId="165" fontId="33" fillId="0" borderId="0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65" fontId="34" fillId="0" borderId="9" xfId="0" applyNumberFormat="1" applyFont="1" applyFill="1" applyBorder="1" applyAlignment="1">
      <alignment horizontal="center" vertical="center" wrapText="1"/>
    </xf>
    <xf numFmtId="165" fontId="34" fillId="2" borderId="9" xfId="0" applyNumberFormat="1" applyFont="1" applyFill="1" applyBorder="1" applyAlignment="1">
      <alignment horizontal="center" vertical="center" wrapText="1"/>
    </xf>
    <xf numFmtId="165" fontId="35" fillId="2" borderId="9" xfId="0" applyNumberFormat="1" applyFont="1" applyFill="1" applyBorder="1" applyAlignment="1">
      <alignment horizontal="center" vertical="center" wrapText="1"/>
    </xf>
    <xf numFmtId="165" fontId="34" fillId="7" borderId="9" xfId="0" applyNumberFormat="1" applyFont="1" applyFill="1" applyBorder="1" applyAlignment="1">
      <alignment horizontal="center" vertical="center" wrapText="1"/>
    </xf>
    <xf numFmtId="165" fontId="34" fillId="6" borderId="9" xfId="0" applyNumberFormat="1" applyFont="1" applyFill="1" applyBorder="1" applyAlignment="1">
      <alignment horizontal="center" vertical="center" wrapText="1"/>
    </xf>
    <xf numFmtId="165" fontId="36" fillId="2" borderId="0" xfId="0" applyNumberFormat="1" applyFont="1" applyFill="1" applyBorder="1" applyAlignment="1">
      <alignment horizontal="center" vertical="center" wrapText="1"/>
    </xf>
    <xf numFmtId="165" fontId="29" fillId="2" borderId="9" xfId="0" applyNumberFormat="1" applyFont="1" applyFill="1" applyBorder="1" applyAlignment="1">
      <alignment horizontal="center" vertical="center" wrapText="1"/>
    </xf>
    <xf numFmtId="165" fontId="29" fillId="7" borderId="9" xfId="0" applyNumberFormat="1" applyFont="1" applyFill="1" applyBorder="1" applyAlignment="1">
      <alignment horizontal="center" vertical="center" wrapText="1"/>
    </xf>
    <xf numFmtId="165" fontId="29" fillId="6" borderId="9" xfId="0" applyNumberFormat="1" applyFont="1" applyFill="1" applyBorder="1" applyAlignment="1">
      <alignment horizontal="center" vertical="center" wrapText="1"/>
    </xf>
    <xf numFmtId="165" fontId="37" fillId="0" borderId="0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Border="1" applyAlignment="1">
      <alignment horizontal="center" vertical="center" wrapText="1"/>
    </xf>
    <xf numFmtId="165" fontId="31" fillId="0" borderId="9" xfId="0" applyNumberFormat="1" applyFont="1" applyFill="1" applyBorder="1" applyAlignment="1">
      <alignment horizontal="center" vertical="center" wrapText="1"/>
    </xf>
    <xf numFmtId="0" fontId="38" fillId="0" borderId="0" xfId="0" applyFont="1" applyBorder="1"/>
    <xf numFmtId="0" fontId="38" fillId="0" borderId="0" xfId="0" applyFont="1"/>
    <xf numFmtId="165" fontId="31" fillId="6" borderId="9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39" fillId="2" borderId="0" xfId="0" applyFont="1" applyFill="1"/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.%20&#1085;&#1072;%2001.02.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"/>
  <sheetViews>
    <sheetView view="pageBreakPreview" zoomScale="33" zoomScaleSheetLayoutView="33" workbookViewId="0">
      <pane xSplit="1" ySplit="1" topLeftCell="B45" activePane="bottomRight" state="frozen"/>
      <selection pane="topRight" activeCell="S1" sqref="S1"/>
      <selection pane="bottomLeft" activeCell="A49" sqref="A49"/>
      <selection pane="bottomRight" activeCell="AK69" sqref="AK69"/>
    </sheetView>
  </sheetViews>
  <sheetFormatPr defaultRowHeight="40.5"/>
  <cols>
    <col min="1" max="1" width="255.5703125" style="141" customWidth="1"/>
    <col min="2" max="2" width="84.42578125" style="141" customWidth="1"/>
    <col min="3" max="3" width="36.28515625" style="141" hidden="1" customWidth="1"/>
    <col min="4" max="4" width="47.140625" style="141" hidden="1" customWidth="1"/>
    <col min="5" max="5" width="51.85546875" style="141" hidden="1" customWidth="1"/>
    <col min="6" max="6" width="57.140625" style="141" hidden="1" customWidth="1"/>
    <col min="7" max="7" width="85.85546875" style="141" customWidth="1"/>
    <col min="8" max="8" width="50.7109375" style="141" hidden="1" customWidth="1"/>
    <col min="9" max="9" width="70.7109375" style="141" customWidth="1"/>
    <col min="10" max="10" width="55.85546875" style="141" hidden="1" customWidth="1"/>
    <col min="11" max="11" width="19" style="75" customWidth="1"/>
    <col min="12" max="12" width="9.140625" style="76"/>
    <col min="257" max="257" width="255.5703125" customWidth="1"/>
    <col min="258" max="258" width="84.42578125" customWidth="1"/>
    <col min="259" max="262" width="0" hidden="1" customWidth="1"/>
    <col min="263" max="263" width="85.85546875" customWidth="1"/>
    <col min="264" max="264" width="0" hidden="1" customWidth="1"/>
    <col min="265" max="265" width="70.7109375" customWidth="1"/>
    <col min="266" max="266" width="0" hidden="1" customWidth="1"/>
    <col min="267" max="267" width="19" customWidth="1"/>
    <col min="513" max="513" width="255.5703125" customWidth="1"/>
    <col min="514" max="514" width="84.42578125" customWidth="1"/>
    <col min="515" max="518" width="0" hidden="1" customWidth="1"/>
    <col min="519" max="519" width="85.85546875" customWidth="1"/>
    <col min="520" max="520" width="0" hidden="1" customWidth="1"/>
    <col min="521" max="521" width="70.7109375" customWidth="1"/>
    <col min="522" max="522" width="0" hidden="1" customWidth="1"/>
    <col min="523" max="523" width="19" customWidth="1"/>
    <col min="769" max="769" width="255.5703125" customWidth="1"/>
    <col min="770" max="770" width="84.42578125" customWidth="1"/>
    <col min="771" max="774" width="0" hidden="1" customWidth="1"/>
    <col min="775" max="775" width="85.85546875" customWidth="1"/>
    <col min="776" max="776" width="0" hidden="1" customWidth="1"/>
    <col min="777" max="777" width="70.7109375" customWidth="1"/>
    <col min="778" max="778" width="0" hidden="1" customWidth="1"/>
    <col min="779" max="779" width="19" customWidth="1"/>
    <col min="1025" max="1025" width="255.5703125" customWidth="1"/>
    <col min="1026" max="1026" width="84.42578125" customWidth="1"/>
    <col min="1027" max="1030" width="0" hidden="1" customWidth="1"/>
    <col min="1031" max="1031" width="85.85546875" customWidth="1"/>
    <col min="1032" max="1032" width="0" hidden="1" customWidth="1"/>
    <col min="1033" max="1033" width="70.7109375" customWidth="1"/>
    <col min="1034" max="1034" width="0" hidden="1" customWidth="1"/>
    <col min="1035" max="1035" width="19" customWidth="1"/>
    <col min="1281" max="1281" width="255.5703125" customWidth="1"/>
    <col min="1282" max="1282" width="84.42578125" customWidth="1"/>
    <col min="1283" max="1286" width="0" hidden="1" customWidth="1"/>
    <col min="1287" max="1287" width="85.85546875" customWidth="1"/>
    <col min="1288" max="1288" width="0" hidden="1" customWidth="1"/>
    <col min="1289" max="1289" width="70.7109375" customWidth="1"/>
    <col min="1290" max="1290" width="0" hidden="1" customWidth="1"/>
    <col min="1291" max="1291" width="19" customWidth="1"/>
    <col min="1537" max="1537" width="255.5703125" customWidth="1"/>
    <col min="1538" max="1538" width="84.42578125" customWidth="1"/>
    <col min="1539" max="1542" width="0" hidden="1" customWidth="1"/>
    <col min="1543" max="1543" width="85.85546875" customWidth="1"/>
    <col min="1544" max="1544" width="0" hidden="1" customWidth="1"/>
    <col min="1545" max="1545" width="70.7109375" customWidth="1"/>
    <col min="1546" max="1546" width="0" hidden="1" customWidth="1"/>
    <col min="1547" max="1547" width="19" customWidth="1"/>
    <col min="1793" max="1793" width="255.5703125" customWidth="1"/>
    <col min="1794" max="1794" width="84.42578125" customWidth="1"/>
    <col min="1795" max="1798" width="0" hidden="1" customWidth="1"/>
    <col min="1799" max="1799" width="85.85546875" customWidth="1"/>
    <col min="1800" max="1800" width="0" hidden="1" customWidth="1"/>
    <col min="1801" max="1801" width="70.7109375" customWidth="1"/>
    <col min="1802" max="1802" width="0" hidden="1" customWidth="1"/>
    <col min="1803" max="1803" width="19" customWidth="1"/>
    <col min="2049" max="2049" width="255.5703125" customWidth="1"/>
    <col min="2050" max="2050" width="84.42578125" customWidth="1"/>
    <col min="2051" max="2054" width="0" hidden="1" customWidth="1"/>
    <col min="2055" max="2055" width="85.85546875" customWidth="1"/>
    <col min="2056" max="2056" width="0" hidden="1" customWidth="1"/>
    <col min="2057" max="2057" width="70.7109375" customWidth="1"/>
    <col min="2058" max="2058" width="0" hidden="1" customWidth="1"/>
    <col min="2059" max="2059" width="19" customWidth="1"/>
    <col min="2305" max="2305" width="255.5703125" customWidth="1"/>
    <col min="2306" max="2306" width="84.42578125" customWidth="1"/>
    <col min="2307" max="2310" width="0" hidden="1" customWidth="1"/>
    <col min="2311" max="2311" width="85.85546875" customWidth="1"/>
    <col min="2312" max="2312" width="0" hidden="1" customWidth="1"/>
    <col min="2313" max="2313" width="70.7109375" customWidth="1"/>
    <col min="2314" max="2314" width="0" hidden="1" customWidth="1"/>
    <col min="2315" max="2315" width="19" customWidth="1"/>
    <col min="2561" max="2561" width="255.5703125" customWidth="1"/>
    <col min="2562" max="2562" width="84.42578125" customWidth="1"/>
    <col min="2563" max="2566" width="0" hidden="1" customWidth="1"/>
    <col min="2567" max="2567" width="85.85546875" customWidth="1"/>
    <col min="2568" max="2568" width="0" hidden="1" customWidth="1"/>
    <col min="2569" max="2569" width="70.7109375" customWidth="1"/>
    <col min="2570" max="2570" width="0" hidden="1" customWidth="1"/>
    <col min="2571" max="2571" width="19" customWidth="1"/>
    <col min="2817" max="2817" width="255.5703125" customWidth="1"/>
    <col min="2818" max="2818" width="84.42578125" customWidth="1"/>
    <col min="2819" max="2822" width="0" hidden="1" customWidth="1"/>
    <col min="2823" max="2823" width="85.85546875" customWidth="1"/>
    <col min="2824" max="2824" width="0" hidden="1" customWidth="1"/>
    <col min="2825" max="2825" width="70.7109375" customWidth="1"/>
    <col min="2826" max="2826" width="0" hidden="1" customWidth="1"/>
    <col min="2827" max="2827" width="19" customWidth="1"/>
    <col min="3073" max="3073" width="255.5703125" customWidth="1"/>
    <col min="3074" max="3074" width="84.42578125" customWidth="1"/>
    <col min="3075" max="3078" width="0" hidden="1" customWidth="1"/>
    <col min="3079" max="3079" width="85.85546875" customWidth="1"/>
    <col min="3080" max="3080" width="0" hidden="1" customWidth="1"/>
    <col min="3081" max="3081" width="70.7109375" customWidth="1"/>
    <col min="3082" max="3082" width="0" hidden="1" customWidth="1"/>
    <col min="3083" max="3083" width="19" customWidth="1"/>
    <col min="3329" max="3329" width="255.5703125" customWidth="1"/>
    <col min="3330" max="3330" width="84.42578125" customWidth="1"/>
    <col min="3331" max="3334" width="0" hidden="1" customWidth="1"/>
    <col min="3335" max="3335" width="85.85546875" customWidth="1"/>
    <col min="3336" max="3336" width="0" hidden="1" customWidth="1"/>
    <col min="3337" max="3337" width="70.7109375" customWidth="1"/>
    <col min="3338" max="3338" width="0" hidden="1" customWidth="1"/>
    <col min="3339" max="3339" width="19" customWidth="1"/>
    <col min="3585" max="3585" width="255.5703125" customWidth="1"/>
    <col min="3586" max="3586" width="84.42578125" customWidth="1"/>
    <col min="3587" max="3590" width="0" hidden="1" customWidth="1"/>
    <col min="3591" max="3591" width="85.85546875" customWidth="1"/>
    <col min="3592" max="3592" width="0" hidden="1" customWidth="1"/>
    <col min="3593" max="3593" width="70.7109375" customWidth="1"/>
    <col min="3594" max="3594" width="0" hidden="1" customWidth="1"/>
    <col min="3595" max="3595" width="19" customWidth="1"/>
    <col min="3841" max="3841" width="255.5703125" customWidth="1"/>
    <col min="3842" max="3842" width="84.42578125" customWidth="1"/>
    <col min="3843" max="3846" width="0" hidden="1" customWidth="1"/>
    <col min="3847" max="3847" width="85.85546875" customWidth="1"/>
    <col min="3848" max="3848" width="0" hidden="1" customWidth="1"/>
    <col min="3849" max="3849" width="70.7109375" customWidth="1"/>
    <col min="3850" max="3850" width="0" hidden="1" customWidth="1"/>
    <col min="3851" max="3851" width="19" customWidth="1"/>
    <col min="4097" max="4097" width="255.5703125" customWidth="1"/>
    <col min="4098" max="4098" width="84.42578125" customWidth="1"/>
    <col min="4099" max="4102" width="0" hidden="1" customWidth="1"/>
    <col min="4103" max="4103" width="85.85546875" customWidth="1"/>
    <col min="4104" max="4104" width="0" hidden="1" customWidth="1"/>
    <col min="4105" max="4105" width="70.7109375" customWidth="1"/>
    <col min="4106" max="4106" width="0" hidden="1" customWidth="1"/>
    <col min="4107" max="4107" width="19" customWidth="1"/>
    <col min="4353" max="4353" width="255.5703125" customWidth="1"/>
    <col min="4354" max="4354" width="84.42578125" customWidth="1"/>
    <col min="4355" max="4358" width="0" hidden="1" customWidth="1"/>
    <col min="4359" max="4359" width="85.85546875" customWidth="1"/>
    <col min="4360" max="4360" width="0" hidden="1" customWidth="1"/>
    <col min="4361" max="4361" width="70.7109375" customWidth="1"/>
    <col min="4362" max="4362" width="0" hidden="1" customWidth="1"/>
    <col min="4363" max="4363" width="19" customWidth="1"/>
    <col min="4609" max="4609" width="255.5703125" customWidth="1"/>
    <col min="4610" max="4610" width="84.42578125" customWidth="1"/>
    <col min="4611" max="4614" width="0" hidden="1" customWidth="1"/>
    <col min="4615" max="4615" width="85.85546875" customWidth="1"/>
    <col min="4616" max="4616" width="0" hidden="1" customWidth="1"/>
    <col min="4617" max="4617" width="70.7109375" customWidth="1"/>
    <col min="4618" max="4618" width="0" hidden="1" customWidth="1"/>
    <col min="4619" max="4619" width="19" customWidth="1"/>
    <col min="4865" max="4865" width="255.5703125" customWidth="1"/>
    <col min="4866" max="4866" width="84.42578125" customWidth="1"/>
    <col min="4867" max="4870" width="0" hidden="1" customWidth="1"/>
    <col min="4871" max="4871" width="85.85546875" customWidth="1"/>
    <col min="4872" max="4872" width="0" hidden="1" customWidth="1"/>
    <col min="4873" max="4873" width="70.7109375" customWidth="1"/>
    <col min="4874" max="4874" width="0" hidden="1" customWidth="1"/>
    <col min="4875" max="4875" width="19" customWidth="1"/>
    <col min="5121" max="5121" width="255.5703125" customWidth="1"/>
    <col min="5122" max="5122" width="84.42578125" customWidth="1"/>
    <col min="5123" max="5126" width="0" hidden="1" customWidth="1"/>
    <col min="5127" max="5127" width="85.85546875" customWidth="1"/>
    <col min="5128" max="5128" width="0" hidden="1" customWidth="1"/>
    <col min="5129" max="5129" width="70.7109375" customWidth="1"/>
    <col min="5130" max="5130" width="0" hidden="1" customWidth="1"/>
    <col min="5131" max="5131" width="19" customWidth="1"/>
    <col min="5377" max="5377" width="255.5703125" customWidth="1"/>
    <col min="5378" max="5378" width="84.42578125" customWidth="1"/>
    <col min="5379" max="5382" width="0" hidden="1" customWidth="1"/>
    <col min="5383" max="5383" width="85.85546875" customWidth="1"/>
    <col min="5384" max="5384" width="0" hidden="1" customWidth="1"/>
    <col min="5385" max="5385" width="70.7109375" customWidth="1"/>
    <col min="5386" max="5386" width="0" hidden="1" customWidth="1"/>
    <col min="5387" max="5387" width="19" customWidth="1"/>
    <col min="5633" max="5633" width="255.5703125" customWidth="1"/>
    <col min="5634" max="5634" width="84.42578125" customWidth="1"/>
    <col min="5635" max="5638" width="0" hidden="1" customWidth="1"/>
    <col min="5639" max="5639" width="85.85546875" customWidth="1"/>
    <col min="5640" max="5640" width="0" hidden="1" customWidth="1"/>
    <col min="5641" max="5641" width="70.7109375" customWidth="1"/>
    <col min="5642" max="5642" width="0" hidden="1" customWidth="1"/>
    <col min="5643" max="5643" width="19" customWidth="1"/>
    <col min="5889" max="5889" width="255.5703125" customWidth="1"/>
    <col min="5890" max="5890" width="84.42578125" customWidth="1"/>
    <col min="5891" max="5894" width="0" hidden="1" customWidth="1"/>
    <col min="5895" max="5895" width="85.85546875" customWidth="1"/>
    <col min="5896" max="5896" width="0" hidden="1" customWidth="1"/>
    <col min="5897" max="5897" width="70.7109375" customWidth="1"/>
    <col min="5898" max="5898" width="0" hidden="1" customWidth="1"/>
    <col min="5899" max="5899" width="19" customWidth="1"/>
    <col min="6145" max="6145" width="255.5703125" customWidth="1"/>
    <col min="6146" max="6146" width="84.42578125" customWidth="1"/>
    <col min="6147" max="6150" width="0" hidden="1" customWidth="1"/>
    <col min="6151" max="6151" width="85.85546875" customWidth="1"/>
    <col min="6152" max="6152" width="0" hidden="1" customWidth="1"/>
    <col min="6153" max="6153" width="70.7109375" customWidth="1"/>
    <col min="6154" max="6154" width="0" hidden="1" customWidth="1"/>
    <col min="6155" max="6155" width="19" customWidth="1"/>
    <col min="6401" max="6401" width="255.5703125" customWidth="1"/>
    <col min="6402" max="6402" width="84.42578125" customWidth="1"/>
    <col min="6403" max="6406" width="0" hidden="1" customWidth="1"/>
    <col min="6407" max="6407" width="85.85546875" customWidth="1"/>
    <col min="6408" max="6408" width="0" hidden="1" customWidth="1"/>
    <col min="6409" max="6409" width="70.7109375" customWidth="1"/>
    <col min="6410" max="6410" width="0" hidden="1" customWidth="1"/>
    <col min="6411" max="6411" width="19" customWidth="1"/>
    <col min="6657" max="6657" width="255.5703125" customWidth="1"/>
    <col min="6658" max="6658" width="84.42578125" customWidth="1"/>
    <col min="6659" max="6662" width="0" hidden="1" customWidth="1"/>
    <col min="6663" max="6663" width="85.85546875" customWidth="1"/>
    <col min="6664" max="6664" width="0" hidden="1" customWidth="1"/>
    <col min="6665" max="6665" width="70.7109375" customWidth="1"/>
    <col min="6666" max="6666" width="0" hidden="1" customWidth="1"/>
    <col min="6667" max="6667" width="19" customWidth="1"/>
    <col min="6913" max="6913" width="255.5703125" customWidth="1"/>
    <col min="6914" max="6914" width="84.42578125" customWidth="1"/>
    <col min="6915" max="6918" width="0" hidden="1" customWidth="1"/>
    <col min="6919" max="6919" width="85.85546875" customWidth="1"/>
    <col min="6920" max="6920" width="0" hidden="1" customWidth="1"/>
    <col min="6921" max="6921" width="70.7109375" customWidth="1"/>
    <col min="6922" max="6922" width="0" hidden="1" customWidth="1"/>
    <col min="6923" max="6923" width="19" customWidth="1"/>
    <col min="7169" max="7169" width="255.5703125" customWidth="1"/>
    <col min="7170" max="7170" width="84.42578125" customWidth="1"/>
    <col min="7171" max="7174" width="0" hidden="1" customWidth="1"/>
    <col min="7175" max="7175" width="85.85546875" customWidth="1"/>
    <col min="7176" max="7176" width="0" hidden="1" customWidth="1"/>
    <col min="7177" max="7177" width="70.7109375" customWidth="1"/>
    <col min="7178" max="7178" width="0" hidden="1" customWidth="1"/>
    <col min="7179" max="7179" width="19" customWidth="1"/>
    <col min="7425" max="7425" width="255.5703125" customWidth="1"/>
    <col min="7426" max="7426" width="84.42578125" customWidth="1"/>
    <col min="7427" max="7430" width="0" hidden="1" customWidth="1"/>
    <col min="7431" max="7431" width="85.85546875" customWidth="1"/>
    <col min="7432" max="7432" width="0" hidden="1" customWidth="1"/>
    <col min="7433" max="7433" width="70.7109375" customWidth="1"/>
    <col min="7434" max="7434" width="0" hidden="1" customWidth="1"/>
    <col min="7435" max="7435" width="19" customWidth="1"/>
    <col min="7681" max="7681" width="255.5703125" customWidth="1"/>
    <col min="7682" max="7682" width="84.42578125" customWidth="1"/>
    <col min="7683" max="7686" width="0" hidden="1" customWidth="1"/>
    <col min="7687" max="7687" width="85.85546875" customWidth="1"/>
    <col min="7688" max="7688" width="0" hidden="1" customWidth="1"/>
    <col min="7689" max="7689" width="70.7109375" customWidth="1"/>
    <col min="7690" max="7690" width="0" hidden="1" customWidth="1"/>
    <col min="7691" max="7691" width="19" customWidth="1"/>
    <col min="7937" max="7937" width="255.5703125" customWidth="1"/>
    <col min="7938" max="7938" width="84.42578125" customWidth="1"/>
    <col min="7939" max="7942" width="0" hidden="1" customWidth="1"/>
    <col min="7943" max="7943" width="85.85546875" customWidth="1"/>
    <col min="7944" max="7944" width="0" hidden="1" customWidth="1"/>
    <col min="7945" max="7945" width="70.7109375" customWidth="1"/>
    <col min="7946" max="7946" width="0" hidden="1" customWidth="1"/>
    <col min="7947" max="7947" width="19" customWidth="1"/>
    <col min="8193" max="8193" width="255.5703125" customWidth="1"/>
    <col min="8194" max="8194" width="84.42578125" customWidth="1"/>
    <col min="8195" max="8198" width="0" hidden="1" customWidth="1"/>
    <col min="8199" max="8199" width="85.85546875" customWidth="1"/>
    <col min="8200" max="8200" width="0" hidden="1" customWidth="1"/>
    <col min="8201" max="8201" width="70.7109375" customWidth="1"/>
    <col min="8202" max="8202" width="0" hidden="1" customWidth="1"/>
    <col min="8203" max="8203" width="19" customWidth="1"/>
    <col min="8449" max="8449" width="255.5703125" customWidth="1"/>
    <col min="8450" max="8450" width="84.42578125" customWidth="1"/>
    <col min="8451" max="8454" width="0" hidden="1" customWidth="1"/>
    <col min="8455" max="8455" width="85.85546875" customWidth="1"/>
    <col min="8456" max="8456" width="0" hidden="1" customWidth="1"/>
    <col min="8457" max="8457" width="70.7109375" customWidth="1"/>
    <col min="8458" max="8458" width="0" hidden="1" customWidth="1"/>
    <col min="8459" max="8459" width="19" customWidth="1"/>
    <col min="8705" max="8705" width="255.5703125" customWidth="1"/>
    <col min="8706" max="8706" width="84.42578125" customWidth="1"/>
    <col min="8707" max="8710" width="0" hidden="1" customWidth="1"/>
    <col min="8711" max="8711" width="85.85546875" customWidth="1"/>
    <col min="8712" max="8712" width="0" hidden="1" customWidth="1"/>
    <col min="8713" max="8713" width="70.7109375" customWidth="1"/>
    <col min="8714" max="8714" width="0" hidden="1" customWidth="1"/>
    <col min="8715" max="8715" width="19" customWidth="1"/>
    <col min="8961" max="8961" width="255.5703125" customWidth="1"/>
    <col min="8962" max="8962" width="84.42578125" customWidth="1"/>
    <col min="8963" max="8966" width="0" hidden="1" customWidth="1"/>
    <col min="8967" max="8967" width="85.85546875" customWidth="1"/>
    <col min="8968" max="8968" width="0" hidden="1" customWidth="1"/>
    <col min="8969" max="8969" width="70.7109375" customWidth="1"/>
    <col min="8970" max="8970" width="0" hidden="1" customWidth="1"/>
    <col min="8971" max="8971" width="19" customWidth="1"/>
    <col min="9217" max="9217" width="255.5703125" customWidth="1"/>
    <col min="9218" max="9218" width="84.42578125" customWidth="1"/>
    <col min="9219" max="9222" width="0" hidden="1" customWidth="1"/>
    <col min="9223" max="9223" width="85.85546875" customWidth="1"/>
    <col min="9224" max="9224" width="0" hidden="1" customWidth="1"/>
    <col min="9225" max="9225" width="70.7109375" customWidth="1"/>
    <col min="9226" max="9226" width="0" hidden="1" customWidth="1"/>
    <col min="9227" max="9227" width="19" customWidth="1"/>
    <col min="9473" max="9473" width="255.5703125" customWidth="1"/>
    <col min="9474" max="9474" width="84.42578125" customWidth="1"/>
    <col min="9475" max="9478" width="0" hidden="1" customWidth="1"/>
    <col min="9479" max="9479" width="85.85546875" customWidth="1"/>
    <col min="9480" max="9480" width="0" hidden="1" customWidth="1"/>
    <col min="9481" max="9481" width="70.7109375" customWidth="1"/>
    <col min="9482" max="9482" width="0" hidden="1" customWidth="1"/>
    <col min="9483" max="9483" width="19" customWidth="1"/>
    <col min="9729" max="9729" width="255.5703125" customWidth="1"/>
    <col min="9730" max="9730" width="84.42578125" customWidth="1"/>
    <col min="9731" max="9734" width="0" hidden="1" customWidth="1"/>
    <col min="9735" max="9735" width="85.85546875" customWidth="1"/>
    <col min="9736" max="9736" width="0" hidden="1" customWidth="1"/>
    <col min="9737" max="9737" width="70.7109375" customWidth="1"/>
    <col min="9738" max="9738" width="0" hidden="1" customWidth="1"/>
    <col min="9739" max="9739" width="19" customWidth="1"/>
    <col min="9985" max="9985" width="255.5703125" customWidth="1"/>
    <col min="9986" max="9986" width="84.42578125" customWidth="1"/>
    <col min="9987" max="9990" width="0" hidden="1" customWidth="1"/>
    <col min="9991" max="9991" width="85.85546875" customWidth="1"/>
    <col min="9992" max="9992" width="0" hidden="1" customWidth="1"/>
    <col min="9993" max="9993" width="70.7109375" customWidth="1"/>
    <col min="9994" max="9994" width="0" hidden="1" customWidth="1"/>
    <col min="9995" max="9995" width="19" customWidth="1"/>
    <col min="10241" max="10241" width="255.5703125" customWidth="1"/>
    <col min="10242" max="10242" width="84.42578125" customWidth="1"/>
    <col min="10243" max="10246" width="0" hidden="1" customWidth="1"/>
    <col min="10247" max="10247" width="85.85546875" customWidth="1"/>
    <col min="10248" max="10248" width="0" hidden="1" customWidth="1"/>
    <col min="10249" max="10249" width="70.7109375" customWidth="1"/>
    <col min="10250" max="10250" width="0" hidden="1" customWidth="1"/>
    <col min="10251" max="10251" width="19" customWidth="1"/>
    <col min="10497" max="10497" width="255.5703125" customWidth="1"/>
    <col min="10498" max="10498" width="84.42578125" customWidth="1"/>
    <col min="10499" max="10502" width="0" hidden="1" customWidth="1"/>
    <col min="10503" max="10503" width="85.85546875" customWidth="1"/>
    <col min="10504" max="10504" width="0" hidden="1" customWidth="1"/>
    <col min="10505" max="10505" width="70.7109375" customWidth="1"/>
    <col min="10506" max="10506" width="0" hidden="1" customWidth="1"/>
    <col min="10507" max="10507" width="19" customWidth="1"/>
    <col min="10753" max="10753" width="255.5703125" customWidth="1"/>
    <col min="10754" max="10754" width="84.42578125" customWidth="1"/>
    <col min="10755" max="10758" width="0" hidden="1" customWidth="1"/>
    <col min="10759" max="10759" width="85.85546875" customWidth="1"/>
    <col min="10760" max="10760" width="0" hidden="1" customWidth="1"/>
    <col min="10761" max="10761" width="70.7109375" customWidth="1"/>
    <col min="10762" max="10762" width="0" hidden="1" customWidth="1"/>
    <col min="10763" max="10763" width="19" customWidth="1"/>
    <col min="11009" max="11009" width="255.5703125" customWidth="1"/>
    <col min="11010" max="11010" width="84.42578125" customWidth="1"/>
    <col min="11011" max="11014" width="0" hidden="1" customWidth="1"/>
    <col min="11015" max="11015" width="85.85546875" customWidth="1"/>
    <col min="11016" max="11016" width="0" hidden="1" customWidth="1"/>
    <col min="11017" max="11017" width="70.7109375" customWidth="1"/>
    <col min="11018" max="11018" width="0" hidden="1" customWidth="1"/>
    <col min="11019" max="11019" width="19" customWidth="1"/>
    <col min="11265" max="11265" width="255.5703125" customWidth="1"/>
    <col min="11266" max="11266" width="84.42578125" customWidth="1"/>
    <col min="11267" max="11270" width="0" hidden="1" customWidth="1"/>
    <col min="11271" max="11271" width="85.85546875" customWidth="1"/>
    <col min="11272" max="11272" width="0" hidden="1" customWidth="1"/>
    <col min="11273" max="11273" width="70.7109375" customWidth="1"/>
    <col min="11274" max="11274" width="0" hidden="1" customWidth="1"/>
    <col min="11275" max="11275" width="19" customWidth="1"/>
    <col min="11521" max="11521" width="255.5703125" customWidth="1"/>
    <col min="11522" max="11522" width="84.42578125" customWidth="1"/>
    <col min="11523" max="11526" width="0" hidden="1" customWidth="1"/>
    <col min="11527" max="11527" width="85.85546875" customWidth="1"/>
    <col min="11528" max="11528" width="0" hidden="1" customWidth="1"/>
    <col min="11529" max="11529" width="70.7109375" customWidth="1"/>
    <col min="11530" max="11530" width="0" hidden="1" customWidth="1"/>
    <col min="11531" max="11531" width="19" customWidth="1"/>
    <col min="11777" max="11777" width="255.5703125" customWidth="1"/>
    <col min="11778" max="11778" width="84.42578125" customWidth="1"/>
    <col min="11779" max="11782" width="0" hidden="1" customWidth="1"/>
    <col min="11783" max="11783" width="85.85546875" customWidth="1"/>
    <col min="11784" max="11784" width="0" hidden="1" customWidth="1"/>
    <col min="11785" max="11785" width="70.7109375" customWidth="1"/>
    <col min="11786" max="11786" width="0" hidden="1" customWidth="1"/>
    <col min="11787" max="11787" width="19" customWidth="1"/>
    <col min="12033" max="12033" width="255.5703125" customWidth="1"/>
    <col min="12034" max="12034" width="84.42578125" customWidth="1"/>
    <col min="12035" max="12038" width="0" hidden="1" customWidth="1"/>
    <col min="12039" max="12039" width="85.85546875" customWidth="1"/>
    <col min="12040" max="12040" width="0" hidden="1" customWidth="1"/>
    <col min="12041" max="12041" width="70.7109375" customWidth="1"/>
    <col min="12042" max="12042" width="0" hidden="1" customWidth="1"/>
    <col min="12043" max="12043" width="19" customWidth="1"/>
    <col min="12289" max="12289" width="255.5703125" customWidth="1"/>
    <col min="12290" max="12290" width="84.42578125" customWidth="1"/>
    <col min="12291" max="12294" width="0" hidden="1" customWidth="1"/>
    <col min="12295" max="12295" width="85.85546875" customWidth="1"/>
    <col min="12296" max="12296" width="0" hidden="1" customWidth="1"/>
    <col min="12297" max="12297" width="70.7109375" customWidth="1"/>
    <col min="12298" max="12298" width="0" hidden="1" customWidth="1"/>
    <col min="12299" max="12299" width="19" customWidth="1"/>
    <col min="12545" max="12545" width="255.5703125" customWidth="1"/>
    <col min="12546" max="12546" width="84.42578125" customWidth="1"/>
    <col min="12547" max="12550" width="0" hidden="1" customWidth="1"/>
    <col min="12551" max="12551" width="85.85546875" customWidth="1"/>
    <col min="12552" max="12552" width="0" hidden="1" customWidth="1"/>
    <col min="12553" max="12553" width="70.7109375" customWidth="1"/>
    <col min="12554" max="12554" width="0" hidden="1" customWidth="1"/>
    <col min="12555" max="12555" width="19" customWidth="1"/>
    <col min="12801" max="12801" width="255.5703125" customWidth="1"/>
    <col min="12802" max="12802" width="84.42578125" customWidth="1"/>
    <col min="12803" max="12806" width="0" hidden="1" customWidth="1"/>
    <col min="12807" max="12807" width="85.85546875" customWidth="1"/>
    <col min="12808" max="12808" width="0" hidden="1" customWidth="1"/>
    <col min="12809" max="12809" width="70.7109375" customWidth="1"/>
    <col min="12810" max="12810" width="0" hidden="1" customWidth="1"/>
    <col min="12811" max="12811" width="19" customWidth="1"/>
    <col min="13057" max="13057" width="255.5703125" customWidth="1"/>
    <col min="13058" max="13058" width="84.42578125" customWidth="1"/>
    <col min="13059" max="13062" width="0" hidden="1" customWidth="1"/>
    <col min="13063" max="13063" width="85.85546875" customWidth="1"/>
    <col min="13064" max="13064" width="0" hidden="1" customWidth="1"/>
    <col min="13065" max="13065" width="70.7109375" customWidth="1"/>
    <col min="13066" max="13066" width="0" hidden="1" customWidth="1"/>
    <col min="13067" max="13067" width="19" customWidth="1"/>
    <col min="13313" max="13313" width="255.5703125" customWidth="1"/>
    <col min="13314" max="13314" width="84.42578125" customWidth="1"/>
    <col min="13315" max="13318" width="0" hidden="1" customWidth="1"/>
    <col min="13319" max="13319" width="85.85546875" customWidth="1"/>
    <col min="13320" max="13320" width="0" hidden="1" customWidth="1"/>
    <col min="13321" max="13321" width="70.7109375" customWidth="1"/>
    <col min="13322" max="13322" width="0" hidden="1" customWidth="1"/>
    <col min="13323" max="13323" width="19" customWidth="1"/>
    <col min="13569" max="13569" width="255.5703125" customWidth="1"/>
    <col min="13570" max="13570" width="84.42578125" customWidth="1"/>
    <col min="13571" max="13574" width="0" hidden="1" customWidth="1"/>
    <col min="13575" max="13575" width="85.85546875" customWidth="1"/>
    <col min="13576" max="13576" width="0" hidden="1" customWidth="1"/>
    <col min="13577" max="13577" width="70.7109375" customWidth="1"/>
    <col min="13578" max="13578" width="0" hidden="1" customWidth="1"/>
    <col min="13579" max="13579" width="19" customWidth="1"/>
    <col min="13825" max="13825" width="255.5703125" customWidth="1"/>
    <col min="13826" max="13826" width="84.42578125" customWidth="1"/>
    <col min="13827" max="13830" width="0" hidden="1" customWidth="1"/>
    <col min="13831" max="13831" width="85.85546875" customWidth="1"/>
    <col min="13832" max="13832" width="0" hidden="1" customWidth="1"/>
    <col min="13833" max="13833" width="70.7109375" customWidth="1"/>
    <col min="13834" max="13834" width="0" hidden="1" customWidth="1"/>
    <col min="13835" max="13835" width="19" customWidth="1"/>
    <col min="14081" max="14081" width="255.5703125" customWidth="1"/>
    <col min="14082" max="14082" width="84.42578125" customWidth="1"/>
    <col min="14083" max="14086" width="0" hidden="1" customWidth="1"/>
    <col min="14087" max="14087" width="85.85546875" customWidth="1"/>
    <col min="14088" max="14088" width="0" hidden="1" customWidth="1"/>
    <col min="14089" max="14089" width="70.7109375" customWidth="1"/>
    <col min="14090" max="14090" width="0" hidden="1" customWidth="1"/>
    <col min="14091" max="14091" width="19" customWidth="1"/>
    <col min="14337" max="14337" width="255.5703125" customWidth="1"/>
    <col min="14338" max="14338" width="84.42578125" customWidth="1"/>
    <col min="14339" max="14342" width="0" hidden="1" customWidth="1"/>
    <col min="14343" max="14343" width="85.85546875" customWidth="1"/>
    <col min="14344" max="14344" width="0" hidden="1" customWidth="1"/>
    <col min="14345" max="14345" width="70.7109375" customWidth="1"/>
    <col min="14346" max="14346" width="0" hidden="1" customWidth="1"/>
    <col min="14347" max="14347" width="19" customWidth="1"/>
    <col min="14593" max="14593" width="255.5703125" customWidth="1"/>
    <col min="14594" max="14594" width="84.42578125" customWidth="1"/>
    <col min="14595" max="14598" width="0" hidden="1" customWidth="1"/>
    <col min="14599" max="14599" width="85.85546875" customWidth="1"/>
    <col min="14600" max="14600" width="0" hidden="1" customWidth="1"/>
    <col min="14601" max="14601" width="70.7109375" customWidth="1"/>
    <col min="14602" max="14602" width="0" hidden="1" customWidth="1"/>
    <col min="14603" max="14603" width="19" customWidth="1"/>
    <col min="14849" max="14849" width="255.5703125" customWidth="1"/>
    <col min="14850" max="14850" width="84.42578125" customWidth="1"/>
    <col min="14851" max="14854" width="0" hidden="1" customWidth="1"/>
    <col min="14855" max="14855" width="85.85546875" customWidth="1"/>
    <col min="14856" max="14856" width="0" hidden="1" customWidth="1"/>
    <col min="14857" max="14857" width="70.7109375" customWidth="1"/>
    <col min="14858" max="14858" width="0" hidden="1" customWidth="1"/>
    <col min="14859" max="14859" width="19" customWidth="1"/>
    <col min="15105" max="15105" width="255.5703125" customWidth="1"/>
    <col min="15106" max="15106" width="84.42578125" customWidth="1"/>
    <col min="15107" max="15110" width="0" hidden="1" customWidth="1"/>
    <col min="15111" max="15111" width="85.85546875" customWidth="1"/>
    <col min="15112" max="15112" width="0" hidden="1" customWidth="1"/>
    <col min="15113" max="15113" width="70.7109375" customWidth="1"/>
    <col min="15114" max="15114" width="0" hidden="1" customWidth="1"/>
    <col min="15115" max="15115" width="19" customWidth="1"/>
    <col min="15361" max="15361" width="255.5703125" customWidth="1"/>
    <col min="15362" max="15362" width="84.42578125" customWidth="1"/>
    <col min="15363" max="15366" width="0" hidden="1" customWidth="1"/>
    <col min="15367" max="15367" width="85.85546875" customWidth="1"/>
    <col min="15368" max="15368" width="0" hidden="1" customWidth="1"/>
    <col min="15369" max="15369" width="70.7109375" customWidth="1"/>
    <col min="15370" max="15370" width="0" hidden="1" customWidth="1"/>
    <col min="15371" max="15371" width="19" customWidth="1"/>
    <col min="15617" max="15617" width="255.5703125" customWidth="1"/>
    <col min="15618" max="15618" width="84.42578125" customWidth="1"/>
    <col min="15619" max="15622" width="0" hidden="1" customWidth="1"/>
    <col min="15623" max="15623" width="85.85546875" customWidth="1"/>
    <col min="15624" max="15624" width="0" hidden="1" customWidth="1"/>
    <col min="15625" max="15625" width="70.7109375" customWidth="1"/>
    <col min="15626" max="15626" width="0" hidden="1" customWidth="1"/>
    <col min="15627" max="15627" width="19" customWidth="1"/>
    <col min="15873" max="15873" width="255.5703125" customWidth="1"/>
    <col min="15874" max="15874" width="84.42578125" customWidth="1"/>
    <col min="15875" max="15878" width="0" hidden="1" customWidth="1"/>
    <col min="15879" max="15879" width="85.85546875" customWidth="1"/>
    <col min="15880" max="15880" width="0" hidden="1" customWidth="1"/>
    <col min="15881" max="15881" width="70.7109375" customWidth="1"/>
    <col min="15882" max="15882" width="0" hidden="1" customWidth="1"/>
    <col min="15883" max="15883" width="19" customWidth="1"/>
    <col min="16129" max="16129" width="255.5703125" customWidth="1"/>
    <col min="16130" max="16130" width="84.42578125" customWidth="1"/>
    <col min="16131" max="16134" width="0" hidden="1" customWidth="1"/>
    <col min="16135" max="16135" width="85.85546875" customWidth="1"/>
    <col min="16136" max="16136" width="0" hidden="1" customWidth="1"/>
    <col min="16137" max="16137" width="70.7109375" customWidth="1"/>
    <col min="16138" max="16138" width="0" hidden="1" customWidth="1"/>
    <col min="16139" max="16139" width="19" customWidth="1"/>
  </cols>
  <sheetData>
    <row r="1" spans="1:12" ht="89.25" customHeight="1">
      <c r="A1" s="73" t="s">
        <v>54</v>
      </c>
      <c r="B1" s="74"/>
      <c r="C1" s="74"/>
      <c r="D1" s="74"/>
      <c r="E1" s="74"/>
      <c r="F1" s="74"/>
      <c r="G1" s="74"/>
      <c r="H1" s="74"/>
      <c r="I1" s="74"/>
      <c r="J1" s="74"/>
    </row>
    <row r="2" spans="1:12" ht="42" customHeight="1">
      <c r="A2" s="77"/>
      <c r="B2" s="77"/>
      <c r="C2" s="77"/>
      <c r="D2" s="77"/>
      <c r="E2" s="77"/>
      <c r="F2" s="77"/>
      <c r="G2" s="77"/>
      <c r="H2" s="77"/>
      <c r="I2" s="77" t="s">
        <v>40</v>
      </c>
      <c r="J2" s="78" t="s">
        <v>55</v>
      </c>
    </row>
    <row r="3" spans="1:12" s="83" customFormat="1" ht="138.75" customHeight="1">
      <c r="A3" s="79" t="s">
        <v>56</v>
      </c>
      <c r="B3" s="80" t="s">
        <v>52</v>
      </c>
      <c r="C3" s="80" t="s">
        <v>57</v>
      </c>
      <c r="D3" s="80" t="s">
        <v>58</v>
      </c>
      <c r="E3" s="80"/>
      <c r="F3" s="80" t="s">
        <v>59</v>
      </c>
      <c r="G3" s="80" t="s">
        <v>60</v>
      </c>
      <c r="H3" s="80" t="s">
        <v>61</v>
      </c>
      <c r="I3" s="80" t="s">
        <v>62</v>
      </c>
      <c r="J3" s="80" t="s">
        <v>63</v>
      </c>
      <c r="K3" s="81"/>
      <c r="L3" s="82"/>
    </row>
    <row r="4" spans="1:12" s="88" customFormat="1" ht="38.25" customHeight="1">
      <c r="A4" s="84">
        <v>1</v>
      </c>
      <c r="B4" s="84">
        <v>2</v>
      </c>
      <c r="C4" s="84"/>
      <c r="D4" s="84">
        <v>3</v>
      </c>
      <c r="E4" s="84"/>
      <c r="F4" s="84">
        <v>3</v>
      </c>
      <c r="G4" s="84">
        <v>3</v>
      </c>
      <c r="H4" s="84">
        <v>6</v>
      </c>
      <c r="I4" s="84">
        <v>4</v>
      </c>
      <c r="J4" s="85">
        <v>6</v>
      </c>
      <c r="K4" s="86"/>
      <c r="L4" s="87"/>
    </row>
    <row r="5" spans="1:12" s="88" customFormat="1" ht="78" customHeight="1">
      <c r="A5" s="89" t="s">
        <v>64</v>
      </c>
      <c r="B5" s="90">
        <f t="shared" ref="B5:G5" si="0">B6+B34</f>
        <v>4245723</v>
      </c>
      <c r="C5" s="90">
        <f t="shared" si="0"/>
        <v>186783.7</v>
      </c>
      <c r="D5" s="90">
        <f t="shared" si="0"/>
        <v>214893.8</v>
      </c>
      <c r="E5" s="90">
        <f t="shared" si="0"/>
        <v>0</v>
      </c>
      <c r="F5" s="90">
        <f t="shared" si="0"/>
        <v>166762.79999999999</v>
      </c>
      <c r="G5" s="90">
        <f t="shared" si="0"/>
        <v>212856.9</v>
      </c>
      <c r="H5" s="90" t="e">
        <f>#REF!+#REF!</f>
        <v>#REF!</v>
      </c>
      <c r="I5" s="90">
        <f>G5*100/B5</f>
        <v>5.0134429401070211</v>
      </c>
      <c r="J5" s="91">
        <f>G5-F5</f>
        <v>46094.100000000006</v>
      </c>
      <c r="K5" s="86"/>
      <c r="L5" s="87"/>
    </row>
    <row r="6" spans="1:12" s="94" customFormat="1" ht="67.5" customHeight="1">
      <c r="A6" s="89" t="s">
        <v>65</v>
      </c>
      <c r="B6" s="90">
        <f t="shared" ref="B6:G6" si="1">B7+B9+B11+B16+B25+B33+B10</f>
        <v>3800354.1</v>
      </c>
      <c r="C6" s="90">
        <f t="shared" si="1"/>
        <v>149859.80000000002</v>
      </c>
      <c r="D6" s="90">
        <f t="shared" si="1"/>
        <v>171323.7</v>
      </c>
      <c r="E6" s="90">
        <f t="shared" si="1"/>
        <v>0</v>
      </c>
      <c r="F6" s="90">
        <f t="shared" si="1"/>
        <v>147000.5</v>
      </c>
      <c r="G6" s="90">
        <f t="shared" si="1"/>
        <v>170158.1</v>
      </c>
      <c r="H6" s="90" t="e">
        <f>H8+H11+H16+H25+H33</f>
        <v>#REF!</v>
      </c>
      <c r="I6" s="90">
        <f t="shared" ref="I6:I66" si="2">G6*100/B6</f>
        <v>4.4774275112942767</v>
      </c>
      <c r="J6" s="91">
        <f t="shared" ref="J6:J67" si="3">G6-F6</f>
        <v>23157.600000000006</v>
      </c>
      <c r="K6" s="92"/>
      <c r="L6" s="93"/>
    </row>
    <row r="7" spans="1:12" s="94" customFormat="1" ht="62.25" customHeight="1">
      <c r="A7" s="95" t="s">
        <v>66</v>
      </c>
      <c r="B7" s="96">
        <f t="shared" ref="B7:G7" si="4">B8</f>
        <v>2483601.4</v>
      </c>
      <c r="C7" s="96">
        <f t="shared" si="4"/>
        <v>94149.4</v>
      </c>
      <c r="D7" s="96">
        <f t="shared" si="4"/>
        <v>117069</v>
      </c>
      <c r="E7" s="96">
        <f t="shared" si="4"/>
        <v>0</v>
      </c>
      <c r="F7" s="96">
        <f t="shared" si="4"/>
        <v>85629</v>
      </c>
      <c r="G7" s="96">
        <f t="shared" si="4"/>
        <v>117069</v>
      </c>
      <c r="H7" s="97"/>
      <c r="I7" s="98">
        <f t="shared" si="2"/>
        <v>4.7136790952042471</v>
      </c>
      <c r="J7" s="99">
        <f t="shared" si="3"/>
        <v>31440</v>
      </c>
      <c r="K7" s="100"/>
      <c r="L7" s="93"/>
    </row>
    <row r="8" spans="1:12" s="94" customFormat="1" ht="42.75" customHeight="1">
      <c r="A8" s="101" t="s">
        <v>67</v>
      </c>
      <c r="B8" s="102">
        <v>2483601.4</v>
      </c>
      <c r="C8" s="102">
        <v>94149.4</v>
      </c>
      <c r="D8" s="103">
        <f t="shared" ref="D8:D26" si="5">E8+G8</f>
        <v>117069</v>
      </c>
      <c r="E8" s="103"/>
      <c r="F8" s="102">
        <v>85629</v>
      </c>
      <c r="G8" s="104">
        <v>117069</v>
      </c>
      <c r="H8" s="105"/>
      <c r="I8" s="98">
        <f t="shared" si="2"/>
        <v>4.7136790952042471</v>
      </c>
      <c r="J8" s="99">
        <f t="shared" si="3"/>
        <v>31440</v>
      </c>
      <c r="K8" s="106"/>
      <c r="L8" s="93"/>
    </row>
    <row r="9" spans="1:12" s="94" customFormat="1" ht="66.75" customHeight="1">
      <c r="A9" s="107" t="s">
        <v>68</v>
      </c>
      <c r="B9" s="108">
        <v>37504.1</v>
      </c>
      <c r="C9" s="108"/>
      <c r="D9" s="109">
        <f t="shared" si="5"/>
        <v>3174.5</v>
      </c>
      <c r="E9" s="109"/>
      <c r="F9" s="108">
        <v>3118.3</v>
      </c>
      <c r="G9" s="110">
        <v>3174.5</v>
      </c>
      <c r="H9" s="111"/>
      <c r="I9" s="98">
        <f t="shared" si="2"/>
        <v>8.464407891403873</v>
      </c>
      <c r="J9" s="99">
        <f t="shared" si="3"/>
        <v>56.199999999999818</v>
      </c>
      <c r="K9" s="106"/>
      <c r="L9" s="93"/>
    </row>
    <row r="10" spans="1:12" s="94" customFormat="1" ht="66.75" customHeight="1">
      <c r="A10" s="107" t="s">
        <v>69</v>
      </c>
      <c r="B10" s="108">
        <v>16890.400000000001</v>
      </c>
      <c r="C10" s="108"/>
      <c r="D10" s="109"/>
      <c r="E10" s="109"/>
      <c r="F10" s="108">
        <v>0</v>
      </c>
      <c r="G10" s="110">
        <v>0</v>
      </c>
      <c r="H10" s="111"/>
      <c r="I10" s="98">
        <f t="shared" si="2"/>
        <v>0</v>
      </c>
      <c r="J10" s="99">
        <f t="shared" si="3"/>
        <v>0</v>
      </c>
      <c r="K10" s="106"/>
      <c r="L10" s="93"/>
    </row>
    <row r="11" spans="1:12" s="94" customFormat="1" ht="78" customHeight="1">
      <c r="A11" s="95" t="s">
        <v>70</v>
      </c>
      <c r="B11" s="96">
        <f t="shared" ref="B11:G11" si="6">B13+B14+B15+B12</f>
        <v>419526.5</v>
      </c>
      <c r="C11" s="96">
        <f t="shared" si="6"/>
        <v>25211.1</v>
      </c>
      <c r="D11" s="96">
        <f t="shared" si="6"/>
        <v>28323.5</v>
      </c>
      <c r="E11" s="96">
        <f t="shared" si="6"/>
        <v>0</v>
      </c>
      <c r="F11" s="96">
        <f t="shared" si="6"/>
        <v>30872.9</v>
      </c>
      <c r="G11" s="96">
        <f t="shared" si="6"/>
        <v>26985.4</v>
      </c>
      <c r="H11" s="97">
        <f>SUM(H13:H14)</f>
        <v>0</v>
      </c>
      <c r="I11" s="98">
        <f t="shared" si="2"/>
        <v>6.4323469435184668</v>
      </c>
      <c r="J11" s="99">
        <f t="shared" si="3"/>
        <v>-3887.5</v>
      </c>
      <c r="K11" s="100"/>
      <c r="L11" s="93"/>
    </row>
    <row r="12" spans="1:12" s="94" customFormat="1" ht="112.5" customHeight="1">
      <c r="A12" s="112" t="s">
        <v>71</v>
      </c>
      <c r="B12" s="113">
        <v>357234.4</v>
      </c>
      <c r="C12" s="96"/>
      <c r="D12" s="96"/>
      <c r="E12" s="96"/>
      <c r="F12" s="113">
        <v>1800</v>
      </c>
      <c r="G12" s="113">
        <v>-1338.1</v>
      </c>
      <c r="H12" s="97"/>
      <c r="I12" s="98">
        <f t="shared" si="2"/>
        <v>-0.37457198970759814</v>
      </c>
      <c r="J12" s="99">
        <f t="shared" si="3"/>
        <v>-3138.1</v>
      </c>
      <c r="K12" s="100"/>
      <c r="L12" s="93"/>
    </row>
    <row r="13" spans="1:12" s="94" customFormat="1" ht="60" customHeight="1">
      <c r="A13" s="101" t="s">
        <v>72</v>
      </c>
      <c r="B13" s="102">
        <v>0</v>
      </c>
      <c r="C13" s="102">
        <v>25211.1</v>
      </c>
      <c r="D13" s="103">
        <f t="shared" si="5"/>
        <v>8.9</v>
      </c>
      <c r="E13" s="114"/>
      <c r="F13" s="102">
        <v>0</v>
      </c>
      <c r="G13" s="104">
        <v>8.9</v>
      </c>
      <c r="H13" s="105"/>
      <c r="I13" s="98">
        <v>0</v>
      </c>
      <c r="J13" s="99">
        <f t="shared" si="3"/>
        <v>8.9</v>
      </c>
      <c r="K13" s="106"/>
      <c r="L13" s="93"/>
    </row>
    <row r="14" spans="1:12" s="94" customFormat="1" ht="57.75" customHeight="1">
      <c r="A14" s="101" t="s">
        <v>73</v>
      </c>
      <c r="B14" s="102">
        <v>6919.2</v>
      </c>
      <c r="C14" s="102"/>
      <c r="D14" s="103">
        <f t="shared" si="5"/>
        <v>0.4</v>
      </c>
      <c r="E14" s="114"/>
      <c r="F14" s="102">
        <v>0</v>
      </c>
      <c r="G14" s="104">
        <v>0.4</v>
      </c>
      <c r="H14" s="105"/>
      <c r="I14" s="98">
        <f t="shared" si="2"/>
        <v>5.7810151462596836E-3</v>
      </c>
      <c r="J14" s="99">
        <f t="shared" si="3"/>
        <v>0.4</v>
      </c>
      <c r="K14" s="106"/>
      <c r="L14" s="93"/>
    </row>
    <row r="15" spans="1:12" s="94" customFormat="1" ht="93.75" customHeight="1">
      <c r="A15" s="101" t="s">
        <v>74</v>
      </c>
      <c r="B15" s="102">
        <v>55372.9</v>
      </c>
      <c r="C15" s="102"/>
      <c r="D15" s="103">
        <f t="shared" si="5"/>
        <v>28314.2</v>
      </c>
      <c r="E15" s="114"/>
      <c r="F15" s="102">
        <v>29072.9</v>
      </c>
      <c r="G15" s="104">
        <v>28314.2</v>
      </c>
      <c r="H15" s="105"/>
      <c r="I15" s="98">
        <f t="shared" si="2"/>
        <v>51.133677304240884</v>
      </c>
      <c r="J15" s="99">
        <f t="shared" si="3"/>
        <v>-758.70000000000073</v>
      </c>
      <c r="K15" s="106"/>
      <c r="L15" s="93"/>
    </row>
    <row r="16" spans="1:12" s="94" customFormat="1" ht="58.5" customHeight="1">
      <c r="A16" s="95" t="s">
        <v>75</v>
      </c>
      <c r="B16" s="96">
        <f t="shared" ref="B16:G16" si="7">B17+B19+B22</f>
        <v>695907</v>
      </c>
      <c r="C16" s="96">
        <f t="shared" si="7"/>
        <v>29331.200000000001</v>
      </c>
      <c r="D16" s="96">
        <f t="shared" si="7"/>
        <v>12992.999999999998</v>
      </c>
      <c r="E16" s="96">
        <f t="shared" si="7"/>
        <v>0</v>
      </c>
      <c r="F16" s="96">
        <f t="shared" si="7"/>
        <v>15989</v>
      </c>
      <c r="G16" s="96">
        <f t="shared" si="7"/>
        <v>12992.999999999998</v>
      </c>
      <c r="H16" s="97">
        <f>SUM(H17:H19)+H22</f>
        <v>0</v>
      </c>
      <c r="I16" s="98">
        <f t="shared" si="2"/>
        <v>1.8670598226487156</v>
      </c>
      <c r="J16" s="99">
        <f t="shared" si="3"/>
        <v>-2996.0000000000018</v>
      </c>
      <c r="K16" s="100"/>
      <c r="L16" s="93"/>
    </row>
    <row r="17" spans="1:12" s="94" customFormat="1" ht="109.5" customHeight="1">
      <c r="A17" s="101" t="s">
        <v>76</v>
      </c>
      <c r="B17" s="102">
        <v>136180.5</v>
      </c>
      <c r="C17" s="102">
        <v>1000</v>
      </c>
      <c r="D17" s="103">
        <f t="shared" si="5"/>
        <v>3740.2</v>
      </c>
      <c r="E17" s="114"/>
      <c r="F17" s="102">
        <v>3000</v>
      </c>
      <c r="G17" s="104">
        <v>3740.2</v>
      </c>
      <c r="H17" s="105"/>
      <c r="I17" s="98">
        <f t="shared" si="2"/>
        <v>2.7465018853653791</v>
      </c>
      <c r="J17" s="99">
        <f t="shared" si="3"/>
        <v>740.19999999999982</v>
      </c>
      <c r="K17" s="106"/>
      <c r="L17" s="93"/>
    </row>
    <row r="18" spans="1:12" s="94" customFormat="1" ht="60" hidden="1" customHeight="1">
      <c r="A18" s="101" t="s">
        <v>77</v>
      </c>
      <c r="B18" s="115"/>
      <c r="C18" s="115"/>
      <c r="D18" s="103">
        <f t="shared" si="5"/>
        <v>0</v>
      </c>
      <c r="E18" s="114"/>
      <c r="F18" s="102"/>
      <c r="G18" s="104">
        <f>SUM(K18:L18)</f>
        <v>0</v>
      </c>
      <c r="H18" s="105"/>
      <c r="I18" s="98" t="e">
        <f t="shared" si="2"/>
        <v>#DIV/0!</v>
      </c>
      <c r="J18" s="99">
        <f t="shared" si="3"/>
        <v>0</v>
      </c>
      <c r="K18" s="106"/>
      <c r="L18" s="93"/>
    </row>
    <row r="19" spans="1:12" s="94" customFormat="1" ht="55.5" customHeight="1">
      <c r="A19" s="101" t="s">
        <v>78</v>
      </c>
      <c r="B19" s="115">
        <f>B20+B21</f>
        <v>266594.90000000002</v>
      </c>
      <c r="C19" s="115"/>
      <c r="D19" s="103">
        <f t="shared" si="5"/>
        <v>6792.9</v>
      </c>
      <c r="E19" s="103">
        <f>E20+E21</f>
        <v>0</v>
      </c>
      <c r="F19" s="102">
        <f>F20+F21</f>
        <v>7489</v>
      </c>
      <c r="G19" s="104">
        <f>G20+G21</f>
        <v>6792.9</v>
      </c>
      <c r="H19" s="105"/>
      <c r="I19" s="98">
        <f t="shared" si="2"/>
        <v>2.5480232367535911</v>
      </c>
      <c r="J19" s="99">
        <f t="shared" si="3"/>
        <v>-696.10000000000036</v>
      </c>
      <c r="K19" s="106"/>
      <c r="L19" s="93"/>
    </row>
    <row r="20" spans="1:12" s="94" customFormat="1" ht="51.75" customHeight="1">
      <c r="A20" s="116" t="s">
        <v>79</v>
      </c>
      <c r="B20" s="117">
        <v>38989</v>
      </c>
      <c r="C20" s="117"/>
      <c r="D20" s="118">
        <f t="shared" si="5"/>
        <v>-32.1</v>
      </c>
      <c r="E20" s="119"/>
      <c r="F20" s="120">
        <v>489</v>
      </c>
      <c r="G20" s="121">
        <v>-32.1</v>
      </c>
      <c r="H20" s="122"/>
      <c r="I20" s="98">
        <f t="shared" si="2"/>
        <v>-8.2330913847495441E-2</v>
      </c>
      <c r="J20" s="99">
        <f t="shared" si="3"/>
        <v>-521.1</v>
      </c>
      <c r="K20" s="106"/>
      <c r="L20" s="93"/>
    </row>
    <row r="21" spans="1:12" s="94" customFormat="1" ht="48.75" customHeight="1">
      <c r="A21" s="116" t="s">
        <v>80</v>
      </c>
      <c r="B21" s="117">
        <v>227605.9</v>
      </c>
      <c r="C21" s="117"/>
      <c r="D21" s="118">
        <f t="shared" si="5"/>
        <v>6825</v>
      </c>
      <c r="E21" s="119"/>
      <c r="F21" s="120">
        <v>7000</v>
      </c>
      <c r="G21" s="121">
        <v>6825</v>
      </c>
      <c r="H21" s="122"/>
      <c r="I21" s="98">
        <f t="shared" si="2"/>
        <v>2.998604166236464</v>
      </c>
      <c r="J21" s="99">
        <f t="shared" si="3"/>
        <v>-175</v>
      </c>
      <c r="K21" s="106"/>
      <c r="L21" s="93"/>
    </row>
    <row r="22" spans="1:12" s="94" customFormat="1" ht="64.5" customHeight="1">
      <c r="A22" s="101" t="s">
        <v>81</v>
      </c>
      <c r="B22" s="115">
        <f>B23+B24</f>
        <v>293131.59999999998</v>
      </c>
      <c r="C22" s="115">
        <f t="shared" ref="C22:H22" si="8">C23+C24</f>
        <v>28331.200000000001</v>
      </c>
      <c r="D22" s="115">
        <f t="shared" si="8"/>
        <v>2459.9</v>
      </c>
      <c r="E22" s="115">
        <f t="shared" si="8"/>
        <v>0</v>
      </c>
      <c r="F22" s="115">
        <f>F23+F24</f>
        <v>5500</v>
      </c>
      <c r="G22" s="115">
        <f>G23+G24</f>
        <v>2459.9</v>
      </c>
      <c r="H22" s="104">
        <f t="shared" si="8"/>
        <v>0</v>
      </c>
      <c r="I22" s="98">
        <f t="shared" si="2"/>
        <v>0.83917939928687324</v>
      </c>
      <c r="J22" s="99">
        <f t="shared" si="3"/>
        <v>-3040.1</v>
      </c>
      <c r="K22" s="123"/>
      <c r="L22" s="93"/>
    </row>
    <row r="23" spans="1:12" s="94" customFormat="1" ht="54.75" customHeight="1">
      <c r="A23" s="116" t="s">
        <v>82</v>
      </c>
      <c r="B23" s="117">
        <v>208750</v>
      </c>
      <c r="C23" s="117">
        <v>0</v>
      </c>
      <c r="D23" s="118">
        <f t="shared" si="5"/>
        <v>1094.5</v>
      </c>
      <c r="E23" s="114"/>
      <c r="F23" s="120">
        <v>2000</v>
      </c>
      <c r="G23" s="121">
        <v>1094.5</v>
      </c>
      <c r="H23" s="122"/>
      <c r="I23" s="98">
        <f t="shared" si="2"/>
        <v>0.52431137724550902</v>
      </c>
      <c r="J23" s="99">
        <f t="shared" si="3"/>
        <v>-905.5</v>
      </c>
      <c r="K23" s="124"/>
      <c r="L23" s="93"/>
    </row>
    <row r="24" spans="1:12" s="94" customFormat="1" ht="60.75" customHeight="1">
      <c r="A24" s="116" t="s">
        <v>83</v>
      </c>
      <c r="B24" s="117">
        <v>84381.6</v>
      </c>
      <c r="C24" s="117">
        <v>28331.200000000001</v>
      </c>
      <c r="D24" s="118">
        <f t="shared" si="5"/>
        <v>1365.4</v>
      </c>
      <c r="E24" s="114"/>
      <c r="F24" s="120">
        <v>3500</v>
      </c>
      <c r="G24" s="121">
        <v>1365.4</v>
      </c>
      <c r="H24" s="122"/>
      <c r="I24" s="98">
        <f t="shared" si="2"/>
        <v>1.6181252784967337</v>
      </c>
      <c r="J24" s="99">
        <f t="shared" si="3"/>
        <v>-2134.6</v>
      </c>
      <c r="K24" s="124"/>
      <c r="L24" s="93"/>
    </row>
    <row r="25" spans="1:12" s="94" customFormat="1" ht="59.25" customHeight="1">
      <c r="A25" s="95" t="s">
        <v>84</v>
      </c>
      <c r="B25" s="96">
        <f t="shared" ref="B25:G25" si="9">B26+B28+B29+B30+B31+B32</f>
        <v>146924.70000000001</v>
      </c>
      <c r="C25" s="96">
        <f t="shared" si="9"/>
        <v>1168.0999999999999</v>
      </c>
      <c r="D25" s="96">
        <f t="shared" si="9"/>
        <v>9763.6999999999989</v>
      </c>
      <c r="E25" s="96">
        <f t="shared" si="9"/>
        <v>0</v>
      </c>
      <c r="F25" s="96">
        <f t="shared" si="9"/>
        <v>11391.3</v>
      </c>
      <c r="G25" s="96">
        <f t="shared" si="9"/>
        <v>9936.1999999999989</v>
      </c>
      <c r="H25" s="97" t="e">
        <f>H26+#REF!+H28</f>
        <v>#REF!</v>
      </c>
      <c r="I25" s="98">
        <f t="shared" si="2"/>
        <v>6.7627839294550185</v>
      </c>
      <c r="J25" s="99">
        <f t="shared" si="3"/>
        <v>-1455.1000000000004</v>
      </c>
      <c r="K25" s="100"/>
      <c r="L25" s="93"/>
    </row>
    <row r="26" spans="1:12" s="94" customFormat="1" ht="118.5" customHeight="1">
      <c r="A26" s="125" t="s">
        <v>85</v>
      </c>
      <c r="B26" s="126">
        <v>123495.6</v>
      </c>
      <c r="C26" s="126">
        <v>790.6</v>
      </c>
      <c r="D26" s="127">
        <f t="shared" si="5"/>
        <v>7846.5</v>
      </c>
      <c r="E26" s="128"/>
      <c r="F26" s="126">
        <v>10291.299999999999</v>
      </c>
      <c r="G26" s="129">
        <v>7846.5</v>
      </c>
      <c r="H26" s="130"/>
      <c r="I26" s="98">
        <f t="shared" si="2"/>
        <v>6.353667661034077</v>
      </c>
      <c r="J26" s="99">
        <f t="shared" si="3"/>
        <v>-2444.7999999999993</v>
      </c>
      <c r="K26" s="106"/>
      <c r="L26" s="93"/>
    </row>
    <row r="27" spans="1:12" s="94" customFormat="1" ht="173.25" hidden="1" customHeight="1">
      <c r="A27" s="125" t="s">
        <v>86</v>
      </c>
      <c r="B27" s="126"/>
      <c r="C27" s="126"/>
      <c r="D27" s="127"/>
      <c r="E27" s="128"/>
      <c r="F27" s="126"/>
      <c r="G27" s="129"/>
      <c r="H27" s="130"/>
      <c r="I27" s="98" t="e">
        <f t="shared" si="2"/>
        <v>#DIV/0!</v>
      </c>
      <c r="J27" s="99">
        <f t="shared" si="3"/>
        <v>0</v>
      </c>
      <c r="K27" s="106"/>
      <c r="L27" s="93"/>
    </row>
    <row r="28" spans="1:12" s="94" customFormat="1" ht="147" customHeight="1">
      <c r="A28" s="125" t="s">
        <v>87</v>
      </c>
      <c r="B28" s="126">
        <v>3939.8</v>
      </c>
      <c r="C28" s="126">
        <v>377.5</v>
      </c>
      <c r="D28" s="127">
        <f>E28+G28</f>
        <v>165.4</v>
      </c>
      <c r="E28" s="128"/>
      <c r="F28" s="126">
        <v>200</v>
      </c>
      <c r="G28" s="129">
        <v>165.4</v>
      </c>
      <c r="H28" s="130"/>
      <c r="I28" s="98">
        <f t="shared" si="2"/>
        <v>4.1981826488654246</v>
      </c>
      <c r="J28" s="99">
        <f t="shared" si="3"/>
        <v>-34.599999999999994</v>
      </c>
      <c r="K28" s="106"/>
      <c r="L28" s="93"/>
    </row>
    <row r="29" spans="1:12" s="94" customFormat="1" ht="144" customHeight="1">
      <c r="A29" s="125" t="s">
        <v>88</v>
      </c>
      <c r="B29" s="126">
        <v>17986.599999999999</v>
      </c>
      <c r="C29" s="126"/>
      <c r="D29" s="127">
        <f>E29+G29</f>
        <v>1751.8</v>
      </c>
      <c r="E29" s="128"/>
      <c r="F29" s="126">
        <v>800</v>
      </c>
      <c r="G29" s="129">
        <v>1751.8</v>
      </c>
      <c r="H29" s="130"/>
      <c r="I29" s="98">
        <f t="shared" si="2"/>
        <v>9.7394727185793872</v>
      </c>
      <c r="J29" s="99">
        <f t="shared" si="3"/>
        <v>951.8</v>
      </c>
      <c r="K29" s="106"/>
      <c r="L29" s="93"/>
    </row>
    <row r="30" spans="1:12" s="94" customFormat="1" ht="109.5" customHeight="1">
      <c r="A30" s="125" t="s">
        <v>89</v>
      </c>
      <c r="B30" s="126">
        <v>297.60000000000002</v>
      </c>
      <c r="C30" s="126"/>
      <c r="D30" s="127"/>
      <c r="E30" s="128"/>
      <c r="F30" s="126">
        <v>15</v>
      </c>
      <c r="G30" s="129">
        <v>54</v>
      </c>
      <c r="H30" s="130"/>
      <c r="I30" s="98">
        <f t="shared" si="2"/>
        <v>18.14516129032258</v>
      </c>
      <c r="J30" s="99">
        <f t="shared" si="3"/>
        <v>39</v>
      </c>
      <c r="K30" s="106"/>
      <c r="L30" s="93"/>
    </row>
    <row r="31" spans="1:12" s="94" customFormat="1" ht="135.75" customHeight="1">
      <c r="A31" s="125" t="s">
        <v>90</v>
      </c>
      <c r="B31" s="126">
        <v>1155.0999999999999</v>
      </c>
      <c r="C31" s="126"/>
      <c r="D31" s="127"/>
      <c r="E31" s="128"/>
      <c r="F31" s="126">
        <v>80</v>
      </c>
      <c r="G31" s="129">
        <v>118.5</v>
      </c>
      <c r="H31" s="130"/>
      <c r="I31" s="98">
        <f t="shared" si="2"/>
        <v>10.258852047441781</v>
      </c>
      <c r="J31" s="99">
        <f t="shared" si="3"/>
        <v>38.5</v>
      </c>
      <c r="K31" s="106"/>
      <c r="L31" s="93"/>
    </row>
    <row r="32" spans="1:12" s="94" customFormat="1" ht="97.5" customHeight="1">
      <c r="A32" s="125" t="s">
        <v>91</v>
      </c>
      <c r="B32" s="126">
        <v>50</v>
      </c>
      <c r="C32" s="126"/>
      <c r="D32" s="127"/>
      <c r="E32" s="128"/>
      <c r="F32" s="126">
        <v>5</v>
      </c>
      <c r="G32" s="129">
        <v>0</v>
      </c>
      <c r="H32" s="130"/>
      <c r="I32" s="98">
        <f t="shared" si="2"/>
        <v>0</v>
      </c>
      <c r="J32" s="99">
        <f t="shared" si="3"/>
        <v>-5</v>
      </c>
      <c r="K32" s="106"/>
      <c r="L32" s="93"/>
    </row>
    <row r="33" spans="1:12" s="94" customFormat="1" ht="147" hidden="1" customHeight="1">
      <c r="A33" s="95" t="s">
        <v>92</v>
      </c>
      <c r="B33" s="96"/>
      <c r="C33" s="96"/>
      <c r="D33" s="114"/>
      <c r="E33" s="114"/>
      <c r="F33" s="96"/>
      <c r="G33" s="98"/>
      <c r="H33" s="98">
        <f>F33-E33</f>
        <v>0</v>
      </c>
      <c r="I33" s="90" t="e">
        <f t="shared" si="2"/>
        <v>#DIV/0!</v>
      </c>
      <c r="J33" s="91">
        <f t="shared" si="3"/>
        <v>0</v>
      </c>
      <c r="K33" s="100"/>
      <c r="L33" s="93"/>
    </row>
    <row r="34" spans="1:12" s="94" customFormat="1" ht="80.25" customHeight="1">
      <c r="A34" s="89" t="s">
        <v>93</v>
      </c>
      <c r="B34" s="90">
        <f>B35+B36+B42+B43+B44+B45+B48+B49+B50+B51+B53+B54+B55+B58+B59+B62+B67+B66</f>
        <v>445368.89999999991</v>
      </c>
      <c r="C34" s="90">
        <f>C35+C36+C42+C43+C44+C45+C48+C49+C50+C51+C53+C54+C55+C58+C59+C62+C67</f>
        <v>36923.9</v>
      </c>
      <c r="D34" s="90">
        <f>D35+D36+D42+D43+D44+D45+D48+D49+D50+D51+D53+D54+D55+D58+D59+D62+D67</f>
        <v>43570.099999999991</v>
      </c>
      <c r="E34" s="90">
        <f>E35+E36+E42+E43+E44+E45+E48+E49+E50+E51+E53+E54+E55+E58+E59+E62+E67</f>
        <v>0</v>
      </c>
      <c r="F34" s="90">
        <f>F35+F36+F42+F43+F44+F45+F48+F49+F50+F51+F53+F54+F55+F58+F59+F62+F67+F66</f>
        <v>19762.3</v>
      </c>
      <c r="G34" s="90">
        <f>G35+G36+G42+G43+G44+G45+G48+G49+G50+G51+G53+G54+G55+G58+G59+G62+G67+G66</f>
        <v>42698.799999999988</v>
      </c>
      <c r="H34" s="90" t="e">
        <f>H35+H36+H43+H44+H45+H46+H49+#REF!+#REF!+H52+H55+H59+H62+H63+H67</f>
        <v>#REF!</v>
      </c>
      <c r="I34" s="90">
        <f t="shared" si="2"/>
        <v>9.5872882008600069</v>
      </c>
      <c r="J34" s="91">
        <f t="shared" si="3"/>
        <v>22936.499999999989</v>
      </c>
      <c r="K34" s="131"/>
      <c r="L34" s="93"/>
    </row>
    <row r="35" spans="1:12" s="94" customFormat="1" ht="135" customHeight="1">
      <c r="A35" s="101" t="s">
        <v>94</v>
      </c>
      <c r="B35" s="102">
        <v>816.5</v>
      </c>
      <c r="C35" s="102"/>
      <c r="D35" s="103">
        <f>E35+G35</f>
        <v>0</v>
      </c>
      <c r="E35" s="114"/>
      <c r="F35" s="102">
        <v>0</v>
      </c>
      <c r="G35" s="102">
        <v>0</v>
      </c>
      <c r="H35" s="102"/>
      <c r="I35" s="98">
        <f t="shared" si="2"/>
        <v>0</v>
      </c>
      <c r="J35" s="99">
        <f t="shared" si="3"/>
        <v>0</v>
      </c>
      <c r="K35" s="106"/>
      <c r="L35" s="93"/>
    </row>
    <row r="36" spans="1:12" s="94" customFormat="1" ht="135" customHeight="1">
      <c r="A36" s="95" t="s">
        <v>95</v>
      </c>
      <c r="B36" s="96">
        <f t="shared" ref="B36:G36" si="10">B37+B39+B40+B41</f>
        <v>285115</v>
      </c>
      <c r="C36" s="96">
        <f t="shared" si="10"/>
        <v>31363.4</v>
      </c>
      <c r="D36" s="96">
        <f t="shared" si="10"/>
        <v>19803.099999999999</v>
      </c>
      <c r="E36" s="96">
        <f t="shared" si="10"/>
        <v>0</v>
      </c>
      <c r="F36" s="96">
        <f t="shared" si="10"/>
        <v>15041.6</v>
      </c>
      <c r="G36" s="96">
        <f t="shared" si="10"/>
        <v>20015</v>
      </c>
      <c r="H36" s="97" t="e">
        <f>#REF!+H37+H41+H43</f>
        <v>#REF!</v>
      </c>
      <c r="I36" s="98">
        <f t="shared" si="2"/>
        <v>7.0199743962962318</v>
      </c>
      <c r="J36" s="99">
        <f t="shared" si="3"/>
        <v>4973.3999999999996</v>
      </c>
      <c r="K36" s="100"/>
      <c r="L36" s="93"/>
    </row>
    <row r="37" spans="1:12" s="94" customFormat="1" ht="180.75" customHeight="1">
      <c r="A37" s="112" t="s">
        <v>96</v>
      </c>
      <c r="B37" s="113">
        <v>207411.8</v>
      </c>
      <c r="C37" s="113">
        <v>15539.2</v>
      </c>
      <c r="D37" s="132">
        <f t="shared" ref="D37:D51" si="11">E37+G37</f>
        <v>15101.3</v>
      </c>
      <c r="E37" s="109"/>
      <c r="F37" s="113">
        <v>12085</v>
      </c>
      <c r="G37" s="133">
        <v>15101.3</v>
      </c>
      <c r="H37" s="134"/>
      <c r="I37" s="98">
        <f t="shared" si="2"/>
        <v>7.2808297309989118</v>
      </c>
      <c r="J37" s="99">
        <f t="shared" si="3"/>
        <v>3016.2999999999993</v>
      </c>
      <c r="K37" s="124"/>
      <c r="L37" s="93"/>
    </row>
    <row r="38" spans="1:12" s="94" customFormat="1" ht="29.25" hidden="1" customHeight="1">
      <c r="A38" s="112" t="s">
        <v>97</v>
      </c>
      <c r="B38" s="113"/>
      <c r="C38" s="113"/>
      <c r="D38" s="132">
        <f t="shared" si="11"/>
        <v>0</v>
      </c>
      <c r="E38" s="109"/>
      <c r="F38" s="113"/>
      <c r="G38" s="133"/>
      <c r="H38" s="134"/>
      <c r="I38" s="98" t="e">
        <f t="shared" si="2"/>
        <v>#DIV/0!</v>
      </c>
      <c r="J38" s="99">
        <f t="shared" si="3"/>
        <v>0</v>
      </c>
      <c r="K38" s="124"/>
      <c r="L38" s="93"/>
    </row>
    <row r="39" spans="1:12" s="94" customFormat="1" ht="186" customHeight="1">
      <c r="A39" s="112" t="s">
        <v>98</v>
      </c>
      <c r="B39" s="113">
        <v>63523.9</v>
      </c>
      <c r="C39" s="113"/>
      <c r="D39" s="132">
        <f>E39+G39</f>
        <v>2860.5</v>
      </c>
      <c r="E39" s="109"/>
      <c r="F39" s="113">
        <v>1800</v>
      </c>
      <c r="G39" s="133">
        <v>2860.5</v>
      </c>
      <c r="H39" s="134"/>
      <c r="I39" s="98">
        <f t="shared" si="2"/>
        <v>4.5030295683986656</v>
      </c>
      <c r="J39" s="99">
        <f t="shared" si="3"/>
        <v>1060.5</v>
      </c>
      <c r="K39" s="124"/>
      <c r="L39" s="93"/>
    </row>
    <row r="40" spans="1:12" s="94" customFormat="1" ht="178.5" customHeight="1">
      <c r="A40" s="112" t="s">
        <v>99</v>
      </c>
      <c r="B40" s="113">
        <v>1880.8</v>
      </c>
      <c r="C40" s="113"/>
      <c r="D40" s="132"/>
      <c r="E40" s="109"/>
      <c r="F40" s="113">
        <v>156.6</v>
      </c>
      <c r="G40" s="133">
        <v>211.9</v>
      </c>
      <c r="H40" s="134"/>
      <c r="I40" s="98">
        <f t="shared" si="2"/>
        <v>11.266482347937048</v>
      </c>
      <c r="J40" s="99">
        <f t="shared" si="3"/>
        <v>55.300000000000011</v>
      </c>
      <c r="K40" s="124"/>
      <c r="L40" s="93"/>
    </row>
    <row r="41" spans="1:12" s="94" customFormat="1" ht="124.5" customHeight="1">
      <c r="A41" s="112" t="s">
        <v>100</v>
      </c>
      <c r="B41" s="113">
        <v>12298.5</v>
      </c>
      <c r="C41" s="113">
        <v>15824.2</v>
      </c>
      <c r="D41" s="132">
        <f t="shared" si="11"/>
        <v>1841.3</v>
      </c>
      <c r="E41" s="109"/>
      <c r="F41" s="113">
        <v>1000</v>
      </c>
      <c r="G41" s="133">
        <v>1841.3</v>
      </c>
      <c r="H41" s="134"/>
      <c r="I41" s="98">
        <f t="shared" si="2"/>
        <v>14.971744521689637</v>
      </c>
      <c r="J41" s="99">
        <f t="shared" si="3"/>
        <v>841.3</v>
      </c>
      <c r="K41" s="124"/>
      <c r="L41" s="93"/>
    </row>
    <row r="42" spans="1:12" s="94" customFormat="1" ht="78" customHeight="1">
      <c r="A42" s="112" t="s">
        <v>101</v>
      </c>
      <c r="B42" s="113">
        <v>90</v>
      </c>
      <c r="C42" s="113"/>
      <c r="D42" s="132">
        <f t="shared" si="11"/>
        <v>3.8</v>
      </c>
      <c r="E42" s="109"/>
      <c r="F42" s="113">
        <v>0</v>
      </c>
      <c r="G42" s="133">
        <v>3.8</v>
      </c>
      <c r="H42" s="134"/>
      <c r="I42" s="98">
        <f t="shared" si="2"/>
        <v>4.2222222222222223</v>
      </c>
      <c r="J42" s="99">
        <f t="shared" si="3"/>
        <v>3.8</v>
      </c>
      <c r="K42" s="124"/>
      <c r="L42" s="93"/>
    </row>
    <row r="43" spans="1:12" s="94" customFormat="1" ht="169.5" hidden="1" customHeight="1">
      <c r="A43" s="101" t="s">
        <v>102</v>
      </c>
      <c r="B43" s="102">
        <v>0</v>
      </c>
      <c r="C43" s="102">
        <v>409</v>
      </c>
      <c r="D43" s="103">
        <f t="shared" si="11"/>
        <v>0</v>
      </c>
      <c r="E43" s="114"/>
      <c r="F43" s="102">
        <v>0</v>
      </c>
      <c r="G43" s="133">
        <v>0</v>
      </c>
      <c r="H43" s="134"/>
      <c r="I43" s="98" t="e">
        <f t="shared" si="2"/>
        <v>#DIV/0!</v>
      </c>
      <c r="J43" s="99">
        <f t="shared" si="3"/>
        <v>0</v>
      </c>
      <c r="K43" s="106"/>
      <c r="L43" s="93"/>
    </row>
    <row r="44" spans="1:12" s="94" customFormat="1" ht="70.5" customHeight="1">
      <c r="A44" s="101" t="s">
        <v>103</v>
      </c>
      <c r="B44" s="102">
        <v>28692.6</v>
      </c>
      <c r="C44" s="102">
        <v>2158</v>
      </c>
      <c r="D44" s="103">
        <f t="shared" si="11"/>
        <v>3280.8999999999996</v>
      </c>
      <c r="E44" s="114"/>
      <c r="F44" s="102">
        <v>2989</v>
      </c>
      <c r="G44" s="133">
        <f>1036.2+2244.7</f>
        <v>3280.8999999999996</v>
      </c>
      <c r="H44" s="134"/>
      <c r="I44" s="98">
        <f t="shared" si="2"/>
        <v>11.434655625492287</v>
      </c>
      <c r="J44" s="99">
        <f t="shared" si="3"/>
        <v>291.89999999999964</v>
      </c>
      <c r="K44" s="106"/>
      <c r="L44" s="93"/>
    </row>
    <row r="45" spans="1:12" s="94" customFormat="1" ht="60.75" customHeight="1">
      <c r="A45" s="101" t="s">
        <v>104</v>
      </c>
      <c r="B45" s="102">
        <v>1300</v>
      </c>
      <c r="C45" s="102">
        <v>950</v>
      </c>
      <c r="D45" s="103">
        <f t="shared" si="11"/>
        <v>107.8</v>
      </c>
      <c r="E45" s="114"/>
      <c r="F45" s="102">
        <v>5</v>
      </c>
      <c r="G45" s="133">
        <v>107.8</v>
      </c>
      <c r="H45" s="134"/>
      <c r="I45" s="98">
        <f t="shared" si="2"/>
        <v>8.292307692307693</v>
      </c>
      <c r="J45" s="99">
        <f t="shared" si="3"/>
        <v>102.8</v>
      </c>
      <c r="K45" s="106"/>
      <c r="L45" s="93"/>
    </row>
    <row r="46" spans="1:12" s="94" customFormat="1" ht="96" hidden="1" customHeight="1">
      <c r="A46" s="101" t="s">
        <v>105</v>
      </c>
      <c r="B46" s="102"/>
      <c r="C46" s="102">
        <v>42.9</v>
      </c>
      <c r="D46" s="103">
        <f t="shared" si="11"/>
        <v>0</v>
      </c>
      <c r="E46" s="114"/>
      <c r="F46" s="102"/>
      <c r="G46" s="133"/>
      <c r="H46" s="134"/>
      <c r="I46" s="98" t="e">
        <f t="shared" si="2"/>
        <v>#DIV/0!</v>
      </c>
      <c r="J46" s="99">
        <f t="shared" si="3"/>
        <v>0</v>
      </c>
      <c r="K46" s="106"/>
      <c r="L46" s="93"/>
    </row>
    <row r="47" spans="1:12" s="94" customFormat="1" ht="100.5" hidden="1" customHeight="1">
      <c r="A47" s="101" t="s">
        <v>106</v>
      </c>
      <c r="B47" s="102"/>
      <c r="C47" s="102">
        <v>0</v>
      </c>
      <c r="D47" s="103">
        <f t="shared" si="11"/>
        <v>0</v>
      </c>
      <c r="E47" s="114"/>
      <c r="F47" s="102"/>
      <c r="G47" s="133"/>
      <c r="H47" s="134"/>
      <c r="I47" s="98" t="e">
        <f t="shared" si="2"/>
        <v>#DIV/0!</v>
      </c>
      <c r="J47" s="99">
        <f t="shared" si="3"/>
        <v>0</v>
      </c>
      <c r="K47" s="106"/>
      <c r="L47" s="93"/>
    </row>
    <row r="48" spans="1:12" s="94" customFormat="1" ht="51.75" customHeight="1">
      <c r="A48" s="101" t="s">
        <v>107</v>
      </c>
      <c r="B48" s="102">
        <v>2613.6999999999998</v>
      </c>
      <c r="C48" s="102"/>
      <c r="D48" s="103"/>
      <c r="E48" s="114"/>
      <c r="F48" s="102">
        <v>216.4</v>
      </c>
      <c r="G48" s="133">
        <v>229.6</v>
      </c>
      <c r="H48" s="134"/>
      <c r="I48" s="98">
        <f t="shared" si="2"/>
        <v>8.7844817691395338</v>
      </c>
      <c r="J48" s="99">
        <f t="shared" si="3"/>
        <v>13.199999999999989</v>
      </c>
      <c r="K48" s="106"/>
      <c r="L48" s="93"/>
    </row>
    <row r="49" spans="1:12" s="94" customFormat="1" ht="55.5" customHeight="1">
      <c r="A49" s="101" t="s">
        <v>108</v>
      </c>
      <c r="B49" s="102">
        <v>57.1</v>
      </c>
      <c r="C49" s="102"/>
      <c r="D49" s="103">
        <f t="shared" si="11"/>
        <v>0.6</v>
      </c>
      <c r="E49" s="114"/>
      <c r="F49" s="102">
        <v>4.7</v>
      </c>
      <c r="G49" s="133">
        <v>0.6</v>
      </c>
      <c r="H49" s="134"/>
      <c r="I49" s="98">
        <f t="shared" si="2"/>
        <v>1.0507880910683012</v>
      </c>
      <c r="J49" s="99">
        <f t="shared" si="3"/>
        <v>-4.1000000000000005</v>
      </c>
      <c r="K49" s="106"/>
      <c r="L49" s="93"/>
    </row>
    <row r="50" spans="1:12" s="94" customFormat="1" ht="51.75" customHeight="1">
      <c r="A50" s="101" t="s">
        <v>109</v>
      </c>
      <c r="B50" s="102">
        <v>431.4</v>
      </c>
      <c r="C50" s="102"/>
      <c r="D50" s="103">
        <f t="shared" si="11"/>
        <v>19295.7</v>
      </c>
      <c r="E50" s="114"/>
      <c r="F50" s="102">
        <v>24.8</v>
      </c>
      <c r="G50" s="133">
        <v>19295.7</v>
      </c>
      <c r="H50" s="134"/>
      <c r="I50" s="98" t="s">
        <v>110</v>
      </c>
      <c r="J50" s="99">
        <f t="shared" si="3"/>
        <v>19270.900000000001</v>
      </c>
      <c r="K50" s="106"/>
      <c r="L50" s="93"/>
    </row>
    <row r="51" spans="1:12" s="94" customFormat="1" ht="93" customHeight="1">
      <c r="A51" s="101" t="s">
        <v>111</v>
      </c>
      <c r="B51" s="102">
        <v>0</v>
      </c>
      <c r="C51" s="102"/>
      <c r="D51" s="103">
        <f t="shared" si="11"/>
        <v>334.6</v>
      </c>
      <c r="E51" s="114"/>
      <c r="F51" s="102">
        <v>0</v>
      </c>
      <c r="G51" s="133">
        <v>334.6</v>
      </c>
      <c r="H51" s="134"/>
      <c r="I51" s="98">
        <v>0</v>
      </c>
      <c r="J51" s="99">
        <f t="shared" si="3"/>
        <v>334.6</v>
      </c>
      <c r="K51" s="106"/>
      <c r="L51" s="93"/>
    </row>
    <row r="52" spans="1:12" s="94" customFormat="1" ht="103.5" hidden="1" customHeight="1">
      <c r="A52" s="101" t="s">
        <v>112</v>
      </c>
      <c r="B52" s="102"/>
      <c r="C52" s="102"/>
      <c r="D52" s="103"/>
      <c r="E52" s="114"/>
      <c r="F52" s="102"/>
      <c r="G52" s="133"/>
      <c r="H52" s="134"/>
      <c r="I52" s="98" t="e">
        <f t="shared" si="2"/>
        <v>#DIV/0!</v>
      </c>
      <c r="J52" s="99">
        <f t="shared" si="3"/>
        <v>0</v>
      </c>
      <c r="K52" s="106"/>
      <c r="L52" s="93"/>
    </row>
    <row r="53" spans="1:12" s="94" customFormat="1" ht="102.75" customHeight="1">
      <c r="A53" s="112" t="s">
        <v>113</v>
      </c>
      <c r="B53" s="113">
        <f>525.7+468.6</f>
        <v>994.30000000000007</v>
      </c>
      <c r="C53" s="113"/>
      <c r="D53" s="132">
        <f>E53+G53</f>
        <v>0</v>
      </c>
      <c r="E53" s="109"/>
      <c r="F53" s="113">
        <v>15</v>
      </c>
      <c r="G53" s="133">
        <v>0</v>
      </c>
      <c r="H53" s="134"/>
      <c r="I53" s="98">
        <f t="shared" si="2"/>
        <v>0</v>
      </c>
      <c r="J53" s="99">
        <f t="shared" si="3"/>
        <v>-15</v>
      </c>
      <c r="K53" s="135"/>
      <c r="L53" s="93"/>
    </row>
    <row r="54" spans="1:12" s="94" customFormat="1" ht="63.75" customHeight="1">
      <c r="A54" s="112" t="s">
        <v>114</v>
      </c>
      <c r="B54" s="113">
        <v>670.5</v>
      </c>
      <c r="C54" s="113"/>
      <c r="D54" s="132">
        <f>E54+G54</f>
        <v>0</v>
      </c>
      <c r="E54" s="109"/>
      <c r="F54" s="113">
        <v>0</v>
      </c>
      <c r="G54" s="133">
        <v>0</v>
      </c>
      <c r="H54" s="134"/>
      <c r="I54" s="98">
        <f t="shared" si="2"/>
        <v>0</v>
      </c>
      <c r="J54" s="99">
        <f t="shared" si="3"/>
        <v>0</v>
      </c>
      <c r="K54" s="135"/>
      <c r="L54" s="93"/>
    </row>
    <row r="55" spans="1:12" s="94" customFormat="1" ht="48" customHeight="1">
      <c r="A55" s="112" t="s">
        <v>115</v>
      </c>
      <c r="B55" s="113">
        <v>16775.8</v>
      </c>
      <c r="C55" s="113">
        <f>SUM(C56:C57)</f>
        <v>0</v>
      </c>
      <c r="D55" s="113">
        <f>SUM(D56:D57)</f>
        <v>0</v>
      </c>
      <c r="E55" s="113">
        <f>SUM(E56:E57)</f>
        <v>0</v>
      </c>
      <c r="F55" s="113">
        <v>300</v>
      </c>
      <c r="G55" s="113">
        <v>42.5</v>
      </c>
      <c r="H55" s="134">
        <f>H56+H57</f>
        <v>0</v>
      </c>
      <c r="I55" s="98">
        <f t="shared" si="2"/>
        <v>0.25334112233097678</v>
      </c>
      <c r="J55" s="99">
        <f t="shared" si="3"/>
        <v>-257.5</v>
      </c>
      <c r="K55" s="136"/>
      <c r="L55" s="93"/>
    </row>
    <row r="56" spans="1:12" s="94" customFormat="1" ht="72" hidden="1" customHeight="1">
      <c r="A56" s="116" t="s">
        <v>116</v>
      </c>
      <c r="B56" s="120">
        <v>19950.900000000001</v>
      </c>
      <c r="C56" s="120"/>
      <c r="D56" s="118"/>
      <c r="E56" s="119"/>
      <c r="F56" s="120">
        <f>5590.9+4410</f>
        <v>10000.9</v>
      </c>
      <c r="G56" s="129">
        <v>18918.7</v>
      </c>
      <c r="H56" s="130"/>
      <c r="I56" s="98">
        <f t="shared" si="2"/>
        <v>94.826298562972084</v>
      </c>
      <c r="J56" s="99">
        <f t="shared" si="3"/>
        <v>8917.8000000000011</v>
      </c>
      <c r="K56" s="124"/>
      <c r="L56" s="93"/>
    </row>
    <row r="57" spans="1:12" s="94" customFormat="1" ht="98.25" hidden="1" customHeight="1">
      <c r="A57" s="116" t="s">
        <v>117</v>
      </c>
      <c r="B57" s="120">
        <v>3723.7</v>
      </c>
      <c r="C57" s="120"/>
      <c r="D57" s="118"/>
      <c r="E57" s="119"/>
      <c r="F57" s="120">
        <v>3723.7</v>
      </c>
      <c r="G57" s="129">
        <v>3862.4</v>
      </c>
      <c r="H57" s="130"/>
      <c r="I57" s="98">
        <f t="shared" si="2"/>
        <v>103.72478985954831</v>
      </c>
      <c r="J57" s="99">
        <f t="shared" si="3"/>
        <v>138.70000000000027</v>
      </c>
      <c r="K57" s="124"/>
      <c r="L57" s="93"/>
    </row>
    <row r="58" spans="1:12" s="94" customFormat="1" ht="60.75" customHeight="1">
      <c r="A58" s="112" t="s">
        <v>118</v>
      </c>
      <c r="B58" s="113">
        <v>66163.3</v>
      </c>
      <c r="C58" s="113"/>
      <c r="D58" s="132"/>
      <c r="E58" s="109"/>
      <c r="F58" s="113">
        <v>463.3</v>
      </c>
      <c r="G58" s="133">
        <v>364.2</v>
      </c>
      <c r="H58" s="134"/>
      <c r="I58" s="98">
        <f t="shared" si="2"/>
        <v>0.55045621968674474</v>
      </c>
      <c r="J58" s="99">
        <f t="shared" si="3"/>
        <v>-99.100000000000023</v>
      </c>
      <c r="K58" s="124"/>
      <c r="L58" s="93"/>
    </row>
    <row r="59" spans="1:12" s="94" customFormat="1" ht="53.25" customHeight="1">
      <c r="A59" s="101" t="s">
        <v>119</v>
      </c>
      <c r="B59" s="102">
        <v>19295.099999999999</v>
      </c>
      <c r="C59" s="102">
        <v>2043.5</v>
      </c>
      <c r="D59" s="103">
        <f t="shared" ref="D59:D67" si="12">E59+G59</f>
        <v>708.4</v>
      </c>
      <c r="E59" s="103"/>
      <c r="F59" s="102">
        <v>192.5</v>
      </c>
      <c r="G59" s="133">
        <v>708.4</v>
      </c>
      <c r="H59" s="134"/>
      <c r="I59" s="98">
        <f t="shared" si="2"/>
        <v>3.6713984379453852</v>
      </c>
      <c r="J59" s="99">
        <f t="shared" si="3"/>
        <v>515.9</v>
      </c>
      <c r="K59" s="106"/>
      <c r="L59" s="93"/>
    </row>
    <row r="60" spans="1:12" s="94" customFormat="1" ht="3" hidden="1" customHeight="1">
      <c r="A60" s="125" t="s">
        <v>120</v>
      </c>
      <c r="B60" s="126">
        <v>539.1</v>
      </c>
      <c r="C60" s="126"/>
      <c r="D60" s="103">
        <f t="shared" si="12"/>
        <v>0</v>
      </c>
      <c r="E60" s="127"/>
      <c r="F60" s="126"/>
      <c r="G60" s="133"/>
      <c r="H60" s="130"/>
      <c r="I60" s="98">
        <f t="shared" si="2"/>
        <v>0</v>
      </c>
      <c r="J60" s="99">
        <f t="shared" si="3"/>
        <v>0</v>
      </c>
      <c r="K60" s="106"/>
      <c r="L60" s="93"/>
    </row>
    <row r="61" spans="1:12" s="94" customFormat="1" ht="23.25" hidden="1" customHeight="1">
      <c r="A61" s="125" t="s">
        <v>121</v>
      </c>
      <c r="B61" s="126">
        <v>30.6</v>
      </c>
      <c r="C61" s="126"/>
      <c r="D61" s="103">
        <f t="shared" si="12"/>
        <v>0</v>
      </c>
      <c r="E61" s="127"/>
      <c r="F61" s="126"/>
      <c r="G61" s="133"/>
      <c r="H61" s="130"/>
      <c r="I61" s="98">
        <f t="shared" si="2"/>
        <v>0</v>
      </c>
      <c r="J61" s="99">
        <f t="shared" si="3"/>
        <v>0</v>
      </c>
      <c r="K61" s="106"/>
      <c r="L61" s="93"/>
    </row>
    <row r="62" spans="1:12" s="94" customFormat="1" ht="57" customHeight="1">
      <c r="A62" s="101" t="s">
        <v>122</v>
      </c>
      <c r="B62" s="102">
        <v>3238</v>
      </c>
      <c r="C62" s="102"/>
      <c r="D62" s="103">
        <f t="shared" si="12"/>
        <v>0</v>
      </c>
      <c r="E62" s="114"/>
      <c r="F62" s="102">
        <v>0</v>
      </c>
      <c r="G62" s="133">
        <v>0</v>
      </c>
      <c r="H62" s="134"/>
      <c r="I62" s="98">
        <f t="shared" si="2"/>
        <v>0</v>
      </c>
      <c r="J62" s="99">
        <f t="shared" si="3"/>
        <v>0</v>
      </c>
      <c r="K62" s="106"/>
      <c r="L62" s="93"/>
    </row>
    <row r="63" spans="1:12" s="94" customFormat="1" ht="66" hidden="1" customHeight="1">
      <c r="A63" s="101" t="s">
        <v>123</v>
      </c>
      <c r="B63" s="102"/>
      <c r="C63" s="102">
        <v>114.9</v>
      </c>
      <c r="D63" s="103">
        <f t="shared" si="12"/>
        <v>0</v>
      </c>
      <c r="E63" s="114"/>
      <c r="F63" s="102"/>
      <c r="G63" s="114">
        <f>SUM(K63:K63)</f>
        <v>0</v>
      </c>
      <c r="H63" s="96"/>
      <c r="I63" s="98" t="e">
        <f t="shared" si="2"/>
        <v>#DIV/0!</v>
      </c>
      <c r="J63" s="99">
        <f t="shared" si="3"/>
        <v>0</v>
      </c>
      <c r="K63" s="106"/>
      <c r="L63" s="93"/>
    </row>
    <row r="64" spans="1:12" s="139" customFormat="1" ht="66" hidden="1" customHeight="1">
      <c r="A64" s="116" t="s">
        <v>124</v>
      </c>
      <c r="B64" s="120"/>
      <c r="C64" s="120"/>
      <c r="D64" s="103">
        <f t="shared" si="12"/>
        <v>0</v>
      </c>
      <c r="E64" s="114"/>
      <c r="F64" s="120"/>
      <c r="G64" s="103">
        <f>SUM(K64:K64)</f>
        <v>0</v>
      </c>
      <c r="H64" s="137"/>
      <c r="I64" s="98" t="e">
        <f t="shared" si="2"/>
        <v>#DIV/0!</v>
      </c>
      <c r="J64" s="99">
        <f t="shared" si="3"/>
        <v>0</v>
      </c>
      <c r="K64" s="124"/>
      <c r="L64" s="138"/>
    </row>
    <row r="65" spans="1:12" s="139" customFormat="1" ht="63.75" hidden="1" customHeight="1">
      <c r="A65" s="101" t="s">
        <v>125</v>
      </c>
      <c r="B65" s="120"/>
      <c r="C65" s="120"/>
      <c r="D65" s="103">
        <f t="shared" si="12"/>
        <v>0</v>
      </c>
      <c r="E65" s="114"/>
      <c r="F65" s="120"/>
      <c r="G65" s="103">
        <f>SUM(K65:K65)</f>
        <v>0</v>
      </c>
      <c r="H65" s="137"/>
      <c r="I65" s="98" t="e">
        <f t="shared" si="2"/>
        <v>#DIV/0!</v>
      </c>
      <c r="J65" s="99">
        <f t="shared" si="3"/>
        <v>0</v>
      </c>
      <c r="K65" s="124"/>
      <c r="L65" s="138"/>
    </row>
    <row r="66" spans="1:12" s="139" customFormat="1" ht="63.75" customHeight="1">
      <c r="A66" s="101" t="s">
        <v>126</v>
      </c>
      <c r="B66" s="120">
        <v>19115.599999999999</v>
      </c>
      <c r="C66" s="120"/>
      <c r="D66" s="103"/>
      <c r="E66" s="114"/>
      <c r="F66" s="120">
        <v>510</v>
      </c>
      <c r="G66" s="104">
        <v>-1719.5</v>
      </c>
      <c r="H66" s="137"/>
      <c r="I66" s="98">
        <f t="shared" si="2"/>
        <v>-8.9952708782355781</v>
      </c>
      <c r="J66" s="99">
        <f t="shared" si="3"/>
        <v>-2229.5</v>
      </c>
      <c r="K66" s="124"/>
      <c r="L66" s="138"/>
    </row>
    <row r="67" spans="1:12" s="139" customFormat="1" ht="54.75" customHeight="1">
      <c r="A67" s="101" t="s">
        <v>127</v>
      </c>
      <c r="B67" s="120">
        <v>0</v>
      </c>
      <c r="C67" s="120"/>
      <c r="D67" s="103">
        <f t="shared" si="12"/>
        <v>35.200000000000003</v>
      </c>
      <c r="E67" s="114"/>
      <c r="F67" s="120">
        <v>0</v>
      </c>
      <c r="G67" s="104">
        <v>35.200000000000003</v>
      </c>
      <c r="H67" s="140"/>
      <c r="I67" s="98">
        <v>0</v>
      </c>
      <c r="J67" s="99">
        <f t="shared" si="3"/>
        <v>35.200000000000003</v>
      </c>
      <c r="K67" s="124"/>
      <c r="L67" s="138"/>
    </row>
    <row r="68" spans="1:12">
      <c r="G68" s="142"/>
    </row>
    <row r="69" spans="1:12">
      <c r="G69" s="142"/>
    </row>
    <row r="70" spans="1:12">
      <c r="G70" s="142"/>
    </row>
    <row r="71" spans="1:12">
      <c r="G71" s="142"/>
    </row>
    <row r="72" spans="1:12">
      <c r="G72" s="142"/>
    </row>
    <row r="73" spans="1:12">
      <c r="G73" s="142"/>
    </row>
    <row r="74" spans="1:12">
      <c r="G74" s="142"/>
    </row>
    <row r="75" spans="1:12">
      <c r="G75" s="142"/>
    </row>
    <row r="76" spans="1:12">
      <c r="G76" s="142"/>
    </row>
    <row r="77" spans="1:12">
      <c r="G77" s="142"/>
    </row>
    <row r="78" spans="1:12">
      <c r="G78" s="142"/>
    </row>
    <row r="79" spans="1:12">
      <c r="G79" s="142"/>
    </row>
    <row r="80" spans="1:12">
      <c r="G80" s="142"/>
    </row>
    <row r="81" spans="7:7">
      <c r="G81" s="142"/>
    </row>
    <row r="82" spans="7:7">
      <c r="G82" s="142"/>
    </row>
    <row r="83" spans="7:7">
      <c r="G83" s="142"/>
    </row>
    <row r="84" spans="7:7">
      <c r="G84" s="142"/>
    </row>
    <row r="85" spans="7:7">
      <c r="G85" s="142"/>
    </row>
    <row r="86" spans="7:7">
      <c r="G86" s="142"/>
    </row>
    <row r="87" spans="7:7">
      <c r="G87" s="142"/>
    </row>
    <row r="88" spans="7:7">
      <c r="G88" s="142"/>
    </row>
    <row r="89" spans="7:7">
      <c r="G89" s="142"/>
    </row>
    <row r="90" spans="7:7">
      <c r="G90" s="142"/>
    </row>
    <row r="91" spans="7:7">
      <c r="G91" s="142"/>
    </row>
    <row r="92" spans="7:7">
      <c r="G92" s="142"/>
    </row>
    <row r="93" spans="7:7">
      <c r="G93" s="142"/>
    </row>
    <row r="94" spans="7:7">
      <c r="G94" s="142"/>
    </row>
    <row r="95" spans="7:7">
      <c r="G95" s="142"/>
    </row>
    <row r="96" spans="7:7">
      <c r="G96" s="142"/>
    </row>
    <row r="97" spans="7:7">
      <c r="G97" s="142"/>
    </row>
    <row r="98" spans="7:7">
      <c r="G98" s="142"/>
    </row>
    <row r="99" spans="7:7">
      <c r="G99" s="142"/>
    </row>
    <row r="100" spans="7:7">
      <c r="G100" s="142"/>
    </row>
  </sheetData>
  <mergeCells count="1">
    <mergeCell ref="A1:J1"/>
  </mergeCells>
  <pageMargins left="0.62992125984251968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D155"/>
  <sheetViews>
    <sheetView tabSelected="1" view="pageBreakPreview" topLeftCell="A16" zoomScale="90" zoomScaleSheetLayoutView="90" workbookViewId="0">
      <selection activeCell="A17" sqref="A17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16384" width="9.140625" style="1"/>
  </cols>
  <sheetData>
    <row r="1" spans="1:4" ht="18.75" customHeight="1">
      <c r="A1" s="71" t="s">
        <v>51</v>
      </c>
      <c r="B1" s="71"/>
      <c r="C1" s="71"/>
      <c r="D1" s="71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52</v>
      </c>
      <c r="C3" s="15" t="s">
        <v>53</v>
      </c>
      <c r="D3" s="15" t="s">
        <v>1</v>
      </c>
    </row>
    <row r="4" spans="1:4" ht="25.5" customHeight="1">
      <c r="A4" s="16" t="s">
        <v>2</v>
      </c>
      <c r="B4" s="53">
        <f>11399392.2-B5</f>
        <v>4245723</v>
      </c>
      <c r="C4" s="53">
        <f>615266.6-C5</f>
        <v>212856.90000000002</v>
      </c>
      <c r="D4" s="17">
        <f t="shared" ref="D4:D14" si="0">C4/B4*100</f>
        <v>5.0134429401070211</v>
      </c>
    </row>
    <row r="5" spans="1:4" ht="26.25" customHeight="1">
      <c r="A5" s="16" t="s">
        <v>43</v>
      </c>
      <c r="B5" s="53">
        <f>SUM(B6:B12)</f>
        <v>7153669.1999999993</v>
      </c>
      <c r="C5" s="53">
        <f>SUM(C6:C12)</f>
        <v>402409.69999999995</v>
      </c>
      <c r="D5" s="17">
        <f>C5/B5*100</f>
        <v>5.6252209705195764</v>
      </c>
    </row>
    <row r="6" spans="1:4" ht="21" customHeight="1">
      <c r="A6" s="19" t="s">
        <v>3</v>
      </c>
      <c r="B6" s="20">
        <v>5002259.9000000004</v>
      </c>
      <c r="C6" s="20">
        <v>446001.8</v>
      </c>
      <c r="D6" s="18">
        <f t="shared" si="0"/>
        <v>8.9160061435432407</v>
      </c>
    </row>
    <row r="7" spans="1:4" ht="21.75" customHeight="1">
      <c r="A7" s="19" t="s">
        <v>4</v>
      </c>
      <c r="B7" s="20">
        <v>1936639.6</v>
      </c>
      <c r="C7" s="20">
        <v>0</v>
      </c>
      <c r="D7" s="18">
        <f>C7/B7*100</f>
        <v>0</v>
      </c>
    </row>
    <row r="8" spans="1:4" ht="24.75" customHeight="1">
      <c r="A8" s="19" t="s">
        <v>20</v>
      </c>
      <c r="B8" s="20">
        <v>97223.6</v>
      </c>
      <c r="C8" s="20">
        <v>0</v>
      </c>
      <c r="D8" s="18">
        <f t="shared" si="0"/>
        <v>0</v>
      </c>
    </row>
    <row r="9" spans="1:4" ht="18.75">
      <c r="A9" s="21" t="s">
        <v>45</v>
      </c>
      <c r="B9" s="20">
        <v>117546.1</v>
      </c>
      <c r="C9" s="20">
        <v>11608</v>
      </c>
      <c r="D9" s="18">
        <f t="shared" si="0"/>
        <v>9.8752744667836705</v>
      </c>
    </row>
    <row r="10" spans="1:4" ht="24" customHeight="1">
      <c r="A10" s="19" t="s">
        <v>46</v>
      </c>
      <c r="B10" s="20">
        <v>0</v>
      </c>
      <c r="C10" s="20">
        <v>-0.7</v>
      </c>
      <c r="D10" s="18"/>
    </row>
    <row r="11" spans="1:4" ht="93.75" hidden="1">
      <c r="A11" s="21" t="s">
        <v>48</v>
      </c>
      <c r="B11" s="20"/>
      <c r="C11" s="20"/>
      <c r="D11" s="18"/>
    </row>
    <row r="12" spans="1:4" ht="61.5" customHeight="1">
      <c r="A12" s="19" t="s">
        <v>21</v>
      </c>
      <c r="B12" s="20">
        <v>0</v>
      </c>
      <c r="C12" s="20">
        <v>-55199.4</v>
      </c>
      <c r="D12" s="18"/>
    </row>
    <row r="13" spans="1:4" ht="24" customHeight="1">
      <c r="A13" s="22" t="s">
        <v>5</v>
      </c>
      <c r="B13" s="23">
        <f>SUM(B4:B5)</f>
        <v>11399392.199999999</v>
      </c>
      <c r="C13" s="23">
        <f>SUM(C4:C5)</f>
        <v>615266.6</v>
      </c>
      <c r="D13" s="23">
        <f t="shared" si="0"/>
        <v>5.3973632032767505</v>
      </c>
    </row>
    <row r="14" spans="1:4" ht="0.75" customHeight="1">
      <c r="A14" s="16"/>
      <c r="B14" s="65"/>
      <c r="C14" s="66"/>
      <c r="D14" s="23" t="e">
        <f t="shared" si="0"/>
        <v>#DIV/0!</v>
      </c>
    </row>
    <row r="15" spans="1:4" ht="12.75" customHeight="1">
      <c r="A15" s="16"/>
      <c r="B15" s="67"/>
      <c r="C15" s="68"/>
      <c r="D15" s="24"/>
    </row>
    <row r="16" spans="1:4" ht="18.75">
      <c r="A16" s="14" t="s">
        <v>6</v>
      </c>
      <c r="B16" s="69"/>
      <c r="C16" s="69"/>
      <c r="D16" s="25"/>
    </row>
    <row r="17" spans="1:4" ht="18.75">
      <c r="A17" s="26" t="s">
        <v>7</v>
      </c>
      <c r="B17" s="54">
        <v>897516.4</v>
      </c>
      <c r="C17" s="54">
        <v>42530.2</v>
      </c>
      <c r="D17" s="24">
        <f t="shared" ref="D17:D21" si="1">C17/B17*100</f>
        <v>4.738654357736527</v>
      </c>
    </row>
    <row r="18" spans="1:4" ht="18.75">
      <c r="A18" s="27" t="s">
        <v>32</v>
      </c>
      <c r="B18" s="20">
        <f>B17-B20</f>
        <v>857717.8</v>
      </c>
      <c r="C18" s="20">
        <f>C17-C20</f>
        <v>41351</v>
      </c>
      <c r="D18" s="28">
        <f t="shared" si="1"/>
        <v>4.8210495340075719</v>
      </c>
    </row>
    <row r="19" spans="1:4" ht="18.75">
      <c r="A19" s="29" t="s">
        <v>33</v>
      </c>
      <c r="B19" s="20">
        <v>27037.8</v>
      </c>
      <c r="C19" s="20">
        <v>0</v>
      </c>
      <c r="D19" s="28">
        <v>0</v>
      </c>
    </row>
    <row r="20" spans="1:4" ht="18.75">
      <c r="A20" s="27" t="s">
        <v>31</v>
      </c>
      <c r="B20" s="20">
        <v>39798.6</v>
      </c>
      <c r="C20" s="20">
        <v>1179.2</v>
      </c>
      <c r="D20" s="28">
        <f t="shared" si="1"/>
        <v>2.9629182936083178</v>
      </c>
    </row>
    <row r="21" spans="1:4" s="8" customFormat="1" ht="18.75">
      <c r="A21" s="30" t="s">
        <v>8</v>
      </c>
      <c r="B21" s="54">
        <v>175</v>
      </c>
      <c r="C21" s="54">
        <v>0</v>
      </c>
      <c r="D21" s="31">
        <f t="shared" si="1"/>
        <v>0</v>
      </c>
    </row>
    <row r="22" spans="1:4" s="8" customFormat="1" ht="39" customHeight="1">
      <c r="A22" s="30" t="s">
        <v>9</v>
      </c>
      <c r="B22" s="54">
        <v>93111.6</v>
      </c>
      <c r="C22" s="54">
        <v>10882.8</v>
      </c>
      <c r="D22" s="31">
        <f t="shared" ref="D22:D29" si="2">C22/B22*100</f>
        <v>11.68790999188071</v>
      </c>
    </row>
    <row r="23" spans="1:4" ht="18.75">
      <c r="A23" s="27" t="s">
        <v>32</v>
      </c>
      <c r="B23" s="20">
        <f>B22-B24</f>
        <v>93111.6</v>
      </c>
      <c r="C23" s="20">
        <f>C22-C24</f>
        <v>10882.8</v>
      </c>
      <c r="D23" s="28">
        <f t="shared" si="2"/>
        <v>11.68790999188071</v>
      </c>
    </row>
    <row r="24" spans="1:4" ht="18.75">
      <c r="A24" s="27" t="s">
        <v>31</v>
      </c>
      <c r="B24" s="20">
        <v>0</v>
      </c>
      <c r="C24" s="20">
        <v>0</v>
      </c>
      <c r="D24" s="28">
        <v>0</v>
      </c>
    </row>
    <row r="25" spans="1:4" ht="21.75" customHeight="1">
      <c r="A25" s="26" t="s">
        <v>10</v>
      </c>
      <c r="B25" s="54">
        <v>1226960.7</v>
      </c>
      <c r="C25" s="54">
        <v>17412.7</v>
      </c>
      <c r="D25" s="32">
        <f t="shared" si="2"/>
        <v>1.4191734095476736</v>
      </c>
    </row>
    <row r="26" spans="1:4" ht="18.75">
      <c r="A26" s="27" t="s">
        <v>15</v>
      </c>
      <c r="B26" s="20">
        <f>B25-B27</f>
        <v>363234.29999999993</v>
      </c>
      <c r="C26" s="20">
        <f>C25-C27</f>
        <v>17400.8</v>
      </c>
      <c r="D26" s="28">
        <f t="shared" si="2"/>
        <v>4.790516754612657</v>
      </c>
    </row>
    <row r="27" spans="1:4" ht="18.75">
      <c r="A27" s="27" t="s">
        <v>31</v>
      </c>
      <c r="B27" s="20">
        <v>863726.4</v>
      </c>
      <c r="C27" s="20">
        <v>11.9</v>
      </c>
      <c r="D27" s="28">
        <f t="shared" si="2"/>
        <v>1.3777511026639919E-3</v>
      </c>
    </row>
    <row r="28" spans="1:4" ht="18.75">
      <c r="A28" s="33" t="s">
        <v>11</v>
      </c>
      <c r="B28" s="54">
        <v>1980848.8</v>
      </c>
      <c r="C28" s="54">
        <v>46276.6</v>
      </c>
      <c r="D28" s="24">
        <f t="shared" si="2"/>
        <v>2.3362005217157411</v>
      </c>
    </row>
    <row r="29" spans="1:4" ht="20.25" customHeight="1">
      <c r="A29" s="27" t="s">
        <v>32</v>
      </c>
      <c r="B29" s="20">
        <f>B28-B31</f>
        <v>522465.5</v>
      </c>
      <c r="C29" s="20">
        <f>C28-C31</f>
        <v>46276.6</v>
      </c>
      <c r="D29" s="18">
        <f t="shared" si="2"/>
        <v>8.8573503896429528</v>
      </c>
    </row>
    <row r="30" spans="1:4" ht="47.25" customHeight="1">
      <c r="A30" s="34" t="s">
        <v>41</v>
      </c>
      <c r="B30" s="20">
        <v>223581</v>
      </c>
      <c r="C30" s="20">
        <v>26132.7</v>
      </c>
      <c r="D30" s="18">
        <f>C30/B30*100</f>
        <v>11.688247212419659</v>
      </c>
    </row>
    <row r="31" spans="1:4" ht="20.25" customHeight="1">
      <c r="A31" s="27" t="s">
        <v>31</v>
      </c>
      <c r="B31" s="61">
        <v>1458383.3</v>
      </c>
      <c r="C31" s="20">
        <v>0</v>
      </c>
      <c r="D31" s="18">
        <f>C31/B31*100</f>
        <v>0</v>
      </c>
    </row>
    <row r="32" spans="1:4" ht="21" customHeight="1">
      <c r="A32" s="26" t="s">
        <v>13</v>
      </c>
      <c r="B32" s="54">
        <v>318.89999999999998</v>
      </c>
      <c r="C32" s="54">
        <v>5.7</v>
      </c>
      <c r="D32" s="24">
        <f>C32/B32*100</f>
        <v>1.7873941674506115</v>
      </c>
    </row>
    <row r="33" spans="1:4" ht="19.5" customHeight="1">
      <c r="A33" s="35" t="s">
        <v>14</v>
      </c>
      <c r="B33" s="54">
        <v>4584260.0999999996</v>
      </c>
      <c r="C33" s="54">
        <v>357366.3</v>
      </c>
      <c r="D33" s="17">
        <f t="shared" ref="D33:D42" si="3">C33/B33*100</f>
        <v>7.7955066293031674</v>
      </c>
    </row>
    <row r="34" spans="1:4" ht="18.75">
      <c r="A34" s="27" t="s">
        <v>15</v>
      </c>
      <c r="B34" s="20">
        <f>B33-B35</f>
        <v>1417470.7999999998</v>
      </c>
      <c r="C34" s="20">
        <f>C33-C35</f>
        <v>93103.899999999965</v>
      </c>
      <c r="D34" s="18">
        <f t="shared" si="3"/>
        <v>6.5683116717466046</v>
      </c>
    </row>
    <row r="35" spans="1:4" ht="18.75">
      <c r="A35" s="27" t="s">
        <v>31</v>
      </c>
      <c r="B35" s="20">
        <v>3166789.3</v>
      </c>
      <c r="C35" s="20">
        <v>264262.40000000002</v>
      </c>
      <c r="D35" s="18">
        <f t="shared" si="3"/>
        <v>8.3448052574890301</v>
      </c>
    </row>
    <row r="36" spans="1:4" ht="24" customHeight="1">
      <c r="A36" s="26" t="s">
        <v>22</v>
      </c>
      <c r="B36" s="54">
        <v>624473.4</v>
      </c>
      <c r="C36" s="54">
        <v>28274</v>
      </c>
      <c r="D36" s="24">
        <f t="shared" si="3"/>
        <v>4.5276548208458518</v>
      </c>
    </row>
    <row r="37" spans="1:4" ht="18.75">
      <c r="A37" s="27" t="s">
        <v>15</v>
      </c>
      <c r="B37" s="20">
        <f>B36-B38</f>
        <v>525563.70000000007</v>
      </c>
      <c r="C37" s="20">
        <f>C36-C38</f>
        <v>28274</v>
      </c>
      <c r="D37" s="28">
        <f t="shared" si="3"/>
        <v>5.3797474977819046</v>
      </c>
    </row>
    <row r="38" spans="1:4" ht="18.75">
      <c r="A38" s="27" t="s">
        <v>31</v>
      </c>
      <c r="B38" s="20">
        <v>98909.7</v>
      </c>
      <c r="C38" s="20">
        <v>0</v>
      </c>
      <c r="D38" s="28">
        <f t="shared" si="3"/>
        <v>0</v>
      </c>
    </row>
    <row r="39" spans="1:4" ht="19.5" customHeight="1">
      <c r="A39" s="36" t="s">
        <v>23</v>
      </c>
      <c r="B39" s="55">
        <v>11604.6</v>
      </c>
      <c r="C39" s="55">
        <v>652.70000000000005</v>
      </c>
      <c r="D39" s="37">
        <f t="shared" si="3"/>
        <v>5.624493735242921</v>
      </c>
    </row>
    <row r="40" spans="1:4" ht="18.75">
      <c r="A40" s="38" t="s">
        <v>15</v>
      </c>
      <c r="B40" s="62">
        <f>B39-B41</f>
        <v>11604.6</v>
      </c>
      <c r="C40" s="62">
        <f>C39-C41</f>
        <v>652.70000000000005</v>
      </c>
      <c r="D40" s="39">
        <f t="shared" si="3"/>
        <v>5.624493735242921</v>
      </c>
    </row>
    <row r="41" spans="1:4" ht="21.75" customHeight="1">
      <c r="A41" s="27" t="s">
        <v>31</v>
      </c>
      <c r="B41" s="62">
        <v>0</v>
      </c>
      <c r="C41" s="62">
        <v>0</v>
      </c>
      <c r="D41" s="39"/>
    </row>
    <row r="42" spans="1:4" ht="0.75" customHeight="1">
      <c r="A42" s="40" t="s">
        <v>12</v>
      </c>
      <c r="B42" s="63"/>
      <c r="C42" s="63"/>
      <c r="D42" s="41" t="e">
        <f t="shared" si="3"/>
        <v>#DIV/0!</v>
      </c>
    </row>
    <row r="43" spans="1:4" ht="20.25" customHeight="1">
      <c r="A43" s="42" t="s">
        <v>16</v>
      </c>
      <c r="B43" s="56">
        <v>2184042.4</v>
      </c>
      <c r="C43" s="56">
        <v>173213.3</v>
      </c>
      <c r="D43" s="43">
        <f t="shared" ref="D43:D52" si="4">C43/B43*100</f>
        <v>7.930857935725057</v>
      </c>
    </row>
    <row r="44" spans="1:4" ht="18.75">
      <c r="A44" s="27" t="s">
        <v>15</v>
      </c>
      <c r="B44" s="20">
        <f>B43-B45</f>
        <v>99313.299999999814</v>
      </c>
      <c r="C44" s="20">
        <f>C43-C45</f>
        <v>8562.7999999999884</v>
      </c>
      <c r="D44" s="28">
        <f t="shared" si="4"/>
        <v>8.6220073242959447</v>
      </c>
    </row>
    <row r="45" spans="1:4" ht="18.75">
      <c r="A45" s="27" t="s">
        <v>31</v>
      </c>
      <c r="B45" s="20">
        <v>2084729.1</v>
      </c>
      <c r="C45" s="20">
        <v>164650.5</v>
      </c>
      <c r="D45" s="28">
        <f t="shared" si="4"/>
        <v>7.8979326378664743</v>
      </c>
    </row>
    <row r="46" spans="1:4" ht="18.75" customHeight="1">
      <c r="A46" s="33" t="s">
        <v>24</v>
      </c>
      <c r="B46" s="54">
        <v>192226.3</v>
      </c>
      <c r="C46" s="54">
        <v>7561.3</v>
      </c>
      <c r="D46" s="24">
        <f t="shared" si="4"/>
        <v>3.9335408318216607</v>
      </c>
    </row>
    <row r="47" spans="1:4" ht="33.75" hidden="1" customHeight="1">
      <c r="A47" s="34" t="s">
        <v>25</v>
      </c>
      <c r="B47" s="64"/>
      <c r="C47" s="20"/>
      <c r="D47" s="24" t="e">
        <f t="shared" si="4"/>
        <v>#DIV/0!</v>
      </c>
    </row>
    <row r="48" spans="1:4" ht="0.75" hidden="1" customHeight="1">
      <c r="A48" s="34" t="s">
        <v>26</v>
      </c>
      <c r="B48" s="20"/>
      <c r="C48" s="20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187625</v>
      </c>
      <c r="C49" s="20">
        <f>C46-C50</f>
        <v>7561.3</v>
      </c>
      <c r="D49" s="28">
        <f t="shared" si="4"/>
        <v>4.0300066622251833</v>
      </c>
    </row>
    <row r="50" spans="1:4" ht="20.25" customHeight="1">
      <c r="A50" s="27" t="s">
        <v>31</v>
      </c>
      <c r="B50" s="20">
        <v>4601.3</v>
      </c>
      <c r="C50" s="20">
        <v>0</v>
      </c>
      <c r="D50" s="28">
        <f t="shared" si="4"/>
        <v>0</v>
      </c>
    </row>
    <row r="51" spans="1:4" s="11" customFormat="1" ht="18.75">
      <c r="A51" s="33" t="s">
        <v>27</v>
      </c>
      <c r="B51" s="54">
        <v>2312.5</v>
      </c>
      <c r="C51" s="54">
        <v>0</v>
      </c>
      <c r="D51" s="24">
        <f t="shared" si="4"/>
        <v>0</v>
      </c>
    </row>
    <row r="52" spans="1:4" ht="40.5" customHeight="1">
      <c r="A52" s="26" t="s">
        <v>28</v>
      </c>
      <c r="B52" s="54">
        <v>177540.4</v>
      </c>
      <c r="C52" s="54">
        <v>15033.2</v>
      </c>
      <c r="D52" s="24">
        <f t="shared" si="4"/>
        <v>8.4674812042780125</v>
      </c>
    </row>
    <row r="53" spans="1:4" ht="23.25" customHeight="1">
      <c r="A53" s="44" t="s">
        <v>17</v>
      </c>
      <c r="B53" s="23">
        <f>B17+B21+B22+B25+B28+B32+B33+B36+B39+B43+B46+B51+B52</f>
        <v>11975391.100000001</v>
      </c>
      <c r="C53" s="23">
        <f>C17+C21+C22+C25+C28+C32+C33+C36+C39+C43+C46+C51+C52</f>
        <v>699208.8</v>
      </c>
      <c r="D53" s="23">
        <f>C53/B53*100</f>
        <v>5.838713693450897</v>
      </c>
    </row>
    <row r="54" spans="1:4" ht="11.25" customHeight="1">
      <c r="A54" s="45"/>
      <c r="B54" s="70"/>
      <c r="C54" s="70"/>
      <c r="D54" s="24"/>
    </row>
    <row r="55" spans="1:4" ht="18" customHeight="1">
      <c r="A55" s="14" t="s">
        <v>18</v>
      </c>
      <c r="B55" s="59">
        <v>126565.1</v>
      </c>
      <c r="C55" s="59">
        <f>C13-C53</f>
        <v>-83942.20000000007</v>
      </c>
      <c r="D55" s="25"/>
    </row>
    <row r="56" spans="1:4" ht="8.25" customHeight="1">
      <c r="A56" s="45"/>
      <c r="B56" s="54"/>
      <c r="C56" s="54"/>
      <c r="D56" s="24"/>
    </row>
    <row r="57" spans="1:4" ht="21.75" customHeight="1">
      <c r="A57" s="14" t="s">
        <v>19</v>
      </c>
      <c r="B57" s="23">
        <f>B58+B61+B68+B66</f>
        <v>-126565.09999999999</v>
      </c>
      <c r="C57" s="23">
        <f>C58+C61+C68+C66</f>
        <v>83942.200000000012</v>
      </c>
      <c r="D57" s="25"/>
    </row>
    <row r="58" spans="1:4" ht="21" customHeight="1">
      <c r="A58" s="46" t="s">
        <v>34</v>
      </c>
      <c r="B58" s="20">
        <f>B59-B60</f>
        <v>-76666.7</v>
      </c>
      <c r="C58" s="20">
        <f>C59-C60</f>
        <v>0</v>
      </c>
      <c r="D58" s="17"/>
    </row>
    <row r="59" spans="1:4" ht="18.75">
      <c r="A59" s="47" t="s">
        <v>35</v>
      </c>
      <c r="B59" s="60">
        <v>0</v>
      </c>
      <c r="C59" s="60">
        <v>79318.899999999994</v>
      </c>
      <c r="D59" s="17"/>
    </row>
    <row r="60" spans="1:4" ht="21.75" customHeight="1">
      <c r="A60" s="47" t="s">
        <v>36</v>
      </c>
      <c r="B60" s="60">
        <v>76666.7</v>
      </c>
      <c r="C60" s="60">
        <v>79318.899999999994</v>
      </c>
      <c r="D60" s="17"/>
    </row>
    <row r="61" spans="1:4" ht="18.75">
      <c r="A61" s="46" t="s">
        <v>37</v>
      </c>
      <c r="B61" s="20">
        <f>B64-B65</f>
        <v>-50000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60">
        <v>0</v>
      </c>
      <c r="C64" s="60">
        <v>0</v>
      </c>
      <c r="D64" s="17"/>
    </row>
    <row r="65" spans="1:4" ht="18" customHeight="1">
      <c r="A65" s="47" t="s">
        <v>39</v>
      </c>
      <c r="B65" s="60">
        <v>50000</v>
      </c>
      <c r="C65" s="60">
        <v>0</v>
      </c>
      <c r="D65" s="17"/>
    </row>
    <row r="66" spans="1:4" ht="43.5" customHeight="1">
      <c r="A66" s="46" t="s">
        <v>47</v>
      </c>
      <c r="B66" s="60">
        <v>101.6</v>
      </c>
      <c r="C66" s="60">
        <v>142501.6</v>
      </c>
      <c r="D66" s="17"/>
    </row>
    <row r="67" spans="1:4" ht="69.75" customHeight="1">
      <c r="A67" s="48" t="s">
        <v>42</v>
      </c>
      <c r="B67" s="60">
        <v>0</v>
      </c>
      <c r="C67" s="60">
        <v>142501.6</v>
      </c>
      <c r="D67" s="17"/>
    </row>
    <row r="68" spans="1:4" ht="20.25" customHeight="1">
      <c r="A68" s="46" t="s">
        <v>44</v>
      </c>
      <c r="B68" s="20">
        <v>0</v>
      </c>
      <c r="C68" s="20">
        <v>-58559.4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72" t="s">
        <v>50</v>
      </c>
      <c r="B71" s="72"/>
      <c r="C71" s="57"/>
      <c r="D71" s="58" t="s">
        <v>49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  <row r="148" spans="1:4" ht="14.25">
      <c r="A148" s="2"/>
      <c r="B148" s="3"/>
      <c r="C148" s="4"/>
      <c r="D148" s="4"/>
    </row>
    <row r="149" spans="1:4" ht="14.25">
      <c r="A149" s="2"/>
      <c r="B149" s="3"/>
      <c r="C149" s="4"/>
      <c r="D149" s="4"/>
    </row>
    <row r="150" spans="1:4" ht="14.25">
      <c r="A150" s="2"/>
      <c r="B150" s="3"/>
      <c r="C150" s="4"/>
      <c r="D150" s="4"/>
    </row>
    <row r="151" spans="1:4" ht="14.25">
      <c r="A151" s="2"/>
      <c r="B151" s="3"/>
      <c r="C151" s="4"/>
      <c r="D151" s="4"/>
    </row>
    <row r="152" spans="1:4" ht="14.25">
      <c r="A152" s="2"/>
      <c r="B152" s="3"/>
      <c r="C152" s="4"/>
      <c r="D152" s="4"/>
    </row>
    <row r="153" spans="1:4" ht="14.25">
      <c r="A153" s="2"/>
      <c r="B153" s="3"/>
      <c r="C153" s="4"/>
      <c r="D153" s="4"/>
    </row>
    <row r="154" spans="1:4" ht="14.25">
      <c r="A154" s="2"/>
      <c r="B154" s="3"/>
      <c r="C154" s="4"/>
      <c r="D154" s="4"/>
    </row>
    <row r="155" spans="1:4" ht="14.25">
      <c r="A155" s="2"/>
      <c r="B155" s="3"/>
      <c r="C155" s="4"/>
      <c r="D155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2025-01-22T08:58:11Z</cp:lastPrinted>
  <dcterms:created xsi:type="dcterms:W3CDTF">2009-06-17T07:34:38Z</dcterms:created>
  <dcterms:modified xsi:type="dcterms:W3CDTF">2025-02-28T08:26:22Z</dcterms:modified>
</cp:coreProperties>
</file>